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62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'B1-10'!$A$1:$M$30</definedName>
    <definedName name="_xlnm.Print_Area" localSheetId="2">'B2-04A'!$A$1:$M$30</definedName>
    <definedName name="_xlnm.Print_Area" localSheetId="3">'B2-04B'!$A$1:$M$29</definedName>
    <definedName name="_xlnm.Print_Area" localSheetId="0">'D-10'!$A$1:$M$30</definedName>
  </definedNames>
  <calcPr calcId="152511"/>
</workbook>
</file>

<file path=xl/calcChain.xml><?xml version="1.0" encoding="utf-8"?>
<calcChain xmlns="http://schemas.openxmlformats.org/spreadsheetml/2006/main">
  <c r="D20" i="5" l="1"/>
  <c r="D3" i="7"/>
  <c r="D8" i="7" l="1"/>
  <c r="D17" i="6"/>
  <c r="D13" i="7" l="1"/>
  <c r="E17" i="6"/>
  <c r="E19" i="6"/>
  <c r="E9" i="1"/>
  <c r="E15" i="1"/>
  <c r="E16" i="1"/>
  <c r="E18" i="1"/>
  <c r="D8" i="1"/>
  <c r="D14" i="6"/>
  <c r="D10" i="7"/>
  <c r="D15" i="7"/>
  <c r="D19" i="7"/>
  <c r="D7" i="7"/>
  <c r="D11" i="5"/>
  <c r="D5" i="5"/>
  <c r="D14" i="5"/>
  <c r="D6" i="5"/>
  <c r="D8" i="5"/>
  <c r="D12" i="5"/>
  <c r="E4" i="5" l="1"/>
  <c r="E7" i="5"/>
  <c r="E9" i="5"/>
  <c r="E17" i="5"/>
  <c r="E18" i="5"/>
  <c r="E19" i="5"/>
  <c r="E7" i="6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1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1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1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1" i="1"/>
  <c r="F21" i="6"/>
  <c r="H21" i="5"/>
  <c r="J21" i="7"/>
  <c r="I21" i="7"/>
  <c r="H21" i="7"/>
  <c r="K21" i="1"/>
  <c r="J21" i="1"/>
  <c r="J21" i="5"/>
  <c r="H21" i="6"/>
  <c r="I21" i="6"/>
  <c r="J21" i="6"/>
  <c r="F21" i="5"/>
  <c r="I21" i="5"/>
  <c r="K21" i="6"/>
  <c r="H21" i="1"/>
  <c r="L21" i="7"/>
  <c r="L21" i="1"/>
  <c r="C21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1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<sst xmlns="http://schemas.openxmlformats.org/spreadsheetml/2006/main" count="79" uniqueCount="24">
  <si>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</si>
  <si>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</si>
  <si>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</si>
  <si>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</si>
  <si>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</si>
  <si>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</si>
  <si>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</si>
  <si>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</si>
  <si>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</si>
  <si>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</si>
  <si>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</si>
  <si>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</si>
  <si>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</si>
  <si>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</si>
  <si>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</si>
  <si>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</si>
  <si>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</si>
  <si>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</si>
  <si>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</si>
  <si>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</si>
  <si>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DEMİRBAŞ (Bir defalık)</t>
  </si>
  <si>
    <t>ORTAK ISINMA= TOPLAM ISINMANIN YÜZDE 70'İ OLUP,  PETEKLERİNİZ YANSA DA YANMASA DA ÖDERSİNİZ. BU NEDENLE PAY ÖLÇERLERİNİZİ AÇMANIZ SİZİN FAYDANIZADIR.</t>
  </si>
  <si>
    <t>NİSAN 2026 ÖDEME TAKİP TABLOSU</t>
  </si>
  <si>
    <t>ev sahibi ayrı.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</si>
</sst>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2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1" fillId="0" borderId="0" applyFont="0" applyFill="0" applyBorder="0" applyAlignment="0" applyProtection="0"/>
  </cellStyleXfs>
  <cellXfs count="60">
    <xf numFmtId="0" fontId="0" fillId="0" borderId="0" xfId="0"/>
    <xf numFmtId="4" fontId="0" fillId="0" borderId="0" xfId="0" applyNumberFormat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2" fontId="0" fillId="0" borderId="1" xfId="0" applyNumberFormat="1" applyBorder="1" applyAlignment="1">
      <alignment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7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5" fillId="0" borderId="1" xfId="0" applyNumberFormat="1" applyFont="1" applyBorder="1"/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10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1" fontId="7" fillId="0" borderId="1" xfId="0" applyNumberFormat="1" applyFont="1" applyBorder="1"/>
    <xf numFmtId="3" fontId="7" fillId="0" borderId="1" xfId="0" applyNumberFormat="1" applyFont="1" applyBorder="1"/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horizontal="left"/>
    </xf>
    <xf numFmtId="4" fontId="9" fillId="2" borderId="2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8" fontId="7" fillId="0" borderId="0" xfId="1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Normal="100" workbookViewId="0">
      <selection activeCell="O31" sqref="O31"/>
    </sheetView>
  </sheetViews>
  <sheetFormatPr defaultRowHeight="15" x14ac:dyDescent="0.25"/>
  <cols>
    <col min="1" max="1" width="5" customWidth="1"/>
    <col min="2" max="2" width="8.5703125" bestFit="1" customWidth="1"/>
    <col min="3" max="3" width="12.140625" customWidth="1"/>
    <col min="4" max="4" width="11.7109375" style="11" customWidth="1"/>
    <col min="5" max="5" width="10.42578125" bestFit="1" customWidth="1"/>
    <col min="6" max="6" width="11.42578125" hidden="1" customWidth="1"/>
    <col min="7" max="7" width="8.42578125" customWidth="1"/>
    <col min="8" max="8" width="10.42578125" bestFit="1" customWidth="1"/>
    <col min="9" max="9" width="11.28515625" customWidth="1"/>
    <col min="10" max="10" width="11.140625" customWidth="1"/>
    <col min="11" max="11" width="10.42578125" bestFit="1" customWidth="1"/>
    <col min="12" max="12" width="11.42578125" bestFit="1" customWidth="1"/>
    <col min="13" max="13" width="13.28515625" customWidth="1"/>
    <col min="14" max="14" width="3.5703125" customWidth="1"/>
    <col min="15" max="15" width="17.42578125" style="24" bestFit="1" customWidth="1"/>
  </cols>
  <sheetData>
    <row r="1" spans="1:15" x14ac:dyDescent="0.25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45.75" x14ac:dyDescent="0.25">
      <c r="A2" s="2" t="s">
        <v>0</v>
      </c>
      <c r="B2" s="18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38" t="s">
        <v>17</v>
      </c>
      <c r="H2" s="3" t="s">
        <v>12</v>
      </c>
      <c r="I2" s="3" t="s">
        <v>15</v>
      </c>
      <c r="J2" s="19" t="s">
        <v>16</v>
      </c>
      <c r="K2" s="3" t="s">
        <v>7</v>
      </c>
      <c r="L2" s="3" t="s">
        <v>13</v>
      </c>
      <c r="M2" s="4" t="s">
        <v>6</v>
      </c>
      <c r="O2" s="35" t="s">
        <v>14</v>
      </c>
    </row>
    <row r="3" spans="1:15" ht="18.95" customHeight="1" x14ac:dyDescent="0.25">
      <c r="A3" s="56" t="s">
        <v>1</v>
      </c>
      <c r="B3" s="17">
        <v>1</v>
      </c>
      <c r="C3" s="7">
        <v>12010.070069269865</v>
      </c>
      <c r="D3" s="25">
        <v>7940</v>
      </c>
      <c r="E3" s="7"/>
      <c r="F3" s="7"/>
      <c r="G3" s="7">
        <v>80</v>
      </c>
      <c r="H3" s="15">
        <v>97</v>
      </c>
      <c r="I3" s="15">
        <v>650</v>
      </c>
      <c r="J3" s="20">
        <v>414.38864999999998</v>
      </c>
      <c r="K3" s="16">
        <v>330.30115999999998</v>
      </c>
      <c r="L3" s="14">
        <v>2600</v>
      </c>
      <c r="M3" s="5">
        <f>C3-D3+E3+H3+K3+L3+I3+J3+F3+G3</f>
        <v>8241.7598792698645</v>
      </c>
      <c r="N3" s="1"/>
      <c r="O3" s="24">
        <f>C3-D3</f>
        <v>4070.0700692698647</v>
      </c>
    </row>
    <row r="4" spans="1:15" ht="18.95" customHeight="1" x14ac:dyDescent="0.25">
      <c r="A4" s="56"/>
      <c r="B4" s="17">
        <v>2</v>
      </c>
      <c r="C4" s="7">
        <v>12296.340189633554</v>
      </c>
      <c r="D4" s="25"/>
      <c r="E4" s="7">
        <f t="shared" ref="E4:E19" si="0">(C4-D4)*0.07</f>
        <v>860.74381327434889</v>
      </c>
      <c r="F4" s="7"/>
      <c r="G4" s="7"/>
      <c r="H4" s="15">
        <v>97</v>
      </c>
      <c r="I4" s="15">
        <v>650</v>
      </c>
      <c r="J4" s="20">
        <v>569.4384</v>
      </c>
      <c r="K4" s="16">
        <v>0</v>
      </c>
      <c r="L4" s="14">
        <v>2600</v>
      </c>
      <c r="M4" s="5">
        <f t="shared" ref="M4:M20" si="1">C4-D4+E4+H4+K4+L4+I4+J4+F4+G4</f>
        <v>17073.522402907904</v>
      </c>
      <c r="O4" s="24">
        <f t="shared" ref="O4:O20" si="2">C4-D4</f>
        <v>12296.340189633554</v>
      </c>
    </row>
    <row r="5" spans="1:15" ht="18.95" customHeight="1" x14ac:dyDescent="0.25">
      <c r="A5" s="56"/>
      <c r="B5" s="17">
        <v>3</v>
      </c>
      <c r="C5" s="7">
        <v>8323.4652286856781</v>
      </c>
      <c r="D5" s="26">
        <f>4083.47+4240</f>
        <v>8323.4699999999993</v>
      </c>
      <c r="E5" s="7"/>
      <c r="F5" s="7"/>
      <c r="G5" s="7">
        <v>80</v>
      </c>
      <c r="H5" s="15">
        <v>97</v>
      </c>
      <c r="I5" s="15">
        <v>1100</v>
      </c>
      <c r="J5" s="20">
        <v>52.606050000000003</v>
      </c>
      <c r="K5" s="16">
        <v>0</v>
      </c>
      <c r="L5" s="14">
        <v>2900</v>
      </c>
      <c r="M5" s="5">
        <f t="shared" si="1"/>
        <v>4229.6012786856791</v>
      </c>
      <c r="O5" s="24">
        <f t="shared" si="2"/>
        <v>-4.7713143212604336E-3</v>
      </c>
    </row>
    <row r="6" spans="1:15" ht="18.95" customHeight="1" x14ac:dyDescent="0.25">
      <c r="A6" s="56"/>
      <c r="B6" s="17">
        <v>4</v>
      </c>
      <c r="C6" s="7">
        <v>9201.9396892140394</v>
      </c>
      <c r="D6" s="23">
        <f>4961+4240</f>
        <v>9201</v>
      </c>
      <c r="E6" s="7"/>
      <c r="F6" s="7"/>
      <c r="G6" s="7">
        <v>80</v>
      </c>
      <c r="H6" s="15">
        <v>97</v>
      </c>
      <c r="I6" s="15">
        <v>1100</v>
      </c>
      <c r="J6" s="20">
        <v>868.46280000000002</v>
      </c>
      <c r="K6" s="16">
        <v>427.44855999999999</v>
      </c>
      <c r="L6" s="14">
        <v>2900</v>
      </c>
      <c r="M6" s="5">
        <f t="shared" si="1"/>
        <v>5473.8510492140394</v>
      </c>
      <c r="O6" s="24">
        <f t="shared" si="2"/>
        <v>0.93968921403939021</v>
      </c>
    </row>
    <row r="7" spans="1:15" ht="18.95" customHeight="1" x14ac:dyDescent="0.25">
      <c r="A7" s="56"/>
      <c r="B7" s="17">
        <v>5</v>
      </c>
      <c r="C7" s="7">
        <v>26114.502340131203</v>
      </c>
      <c r="D7" s="23"/>
      <c r="E7" s="7">
        <f t="shared" si="0"/>
        <v>1828.0151638091843</v>
      </c>
      <c r="F7" s="7"/>
      <c r="G7" s="7">
        <v>80</v>
      </c>
      <c r="H7" s="15">
        <v>97</v>
      </c>
      <c r="I7" s="15">
        <v>1100</v>
      </c>
      <c r="J7" s="20">
        <v>960.75419999999997</v>
      </c>
      <c r="K7" s="16">
        <v>58.288439999999994</v>
      </c>
      <c r="L7" s="14">
        <v>2900</v>
      </c>
      <c r="M7" s="5">
        <f t="shared" si="1"/>
        <v>33138.560143940391</v>
      </c>
      <c r="O7" s="24">
        <f t="shared" si="2"/>
        <v>26114.502340131203</v>
      </c>
    </row>
    <row r="8" spans="1:15" ht="18.95" customHeight="1" x14ac:dyDescent="0.25">
      <c r="A8" s="56"/>
      <c r="B8" s="17">
        <v>6</v>
      </c>
      <c r="C8" s="7">
        <v>9397.42026877643</v>
      </c>
      <c r="D8" s="26">
        <f>5157.42+4240</f>
        <v>9397.42</v>
      </c>
      <c r="E8" s="7"/>
      <c r="F8" s="7"/>
      <c r="G8" s="7">
        <v>80</v>
      </c>
      <c r="H8" s="15">
        <v>97</v>
      </c>
      <c r="I8" s="15">
        <v>1100</v>
      </c>
      <c r="J8" s="20">
        <v>955.21679999999992</v>
      </c>
      <c r="K8" s="16">
        <v>466.30751999999995</v>
      </c>
      <c r="L8" s="14">
        <v>2900</v>
      </c>
      <c r="M8" s="5">
        <f t="shared" si="1"/>
        <v>5598.5245887764304</v>
      </c>
      <c r="N8" s="1"/>
      <c r="O8" s="24">
        <f t="shared" si="2"/>
        <v>2.6877642994804773E-4</v>
      </c>
    </row>
    <row r="9" spans="1:15" ht="18.95" customHeight="1" thickBot="1" x14ac:dyDescent="0.3">
      <c r="A9" s="56"/>
      <c r="B9" s="17">
        <v>7</v>
      </c>
      <c r="C9" s="7">
        <v>13647.115991098288</v>
      </c>
      <c r="D9" s="26">
        <v>4240</v>
      </c>
      <c r="E9" s="7">
        <f t="shared" si="0"/>
        <v>658.49811937688025</v>
      </c>
      <c r="F9" s="7"/>
      <c r="G9" s="7">
        <v>80</v>
      </c>
      <c r="H9" s="15">
        <v>97</v>
      </c>
      <c r="I9" s="15">
        <v>1100</v>
      </c>
      <c r="J9" s="20">
        <v>880.46069999999997</v>
      </c>
      <c r="K9" s="16">
        <v>252.58323999999996</v>
      </c>
      <c r="L9" s="14">
        <v>2900</v>
      </c>
      <c r="M9" s="5">
        <f t="shared" si="1"/>
        <v>15375.658050475167</v>
      </c>
      <c r="O9" s="24">
        <f t="shared" si="2"/>
        <v>9407.1159910982879</v>
      </c>
    </row>
    <row r="10" spans="1:15" ht="18.95" customHeight="1" thickBot="1" x14ac:dyDescent="0.3">
      <c r="A10" s="56"/>
      <c r="B10" s="17">
        <v>8</v>
      </c>
      <c r="C10" s="7">
        <v>8550.9199227502977</v>
      </c>
      <c r="D10" s="37">
        <v>8551</v>
      </c>
      <c r="E10" s="7"/>
      <c r="F10" s="7"/>
      <c r="G10" s="7">
        <v>80</v>
      </c>
      <c r="H10" s="15">
        <v>97</v>
      </c>
      <c r="I10" s="15">
        <v>1100</v>
      </c>
      <c r="J10" s="20">
        <v>316.55970000000002</v>
      </c>
      <c r="K10" s="16">
        <v>38.858959999999996</v>
      </c>
      <c r="L10" s="14">
        <v>2900</v>
      </c>
      <c r="M10" s="5">
        <f t="shared" si="1"/>
        <v>4532.3385827502971</v>
      </c>
      <c r="O10" s="24">
        <f t="shared" si="2"/>
        <v>-8.0077249702299014E-2</v>
      </c>
    </row>
    <row r="11" spans="1:15" ht="18.95" customHeight="1" x14ac:dyDescent="0.25">
      <c r="A11" s="56"/>
      <c r="B11" s="17">
        <v>9</v>
      </c>
      <c r="C11" s="7">
        <v>9145.2282013073</v>
      </c>
      <c r="D11" s="26">
        <f>4240+4905</f>
        <v>9145</v>
      </c>
      <c r="E11" s="7"/>
      <c r="F11" s="7"/>
      <c r="G11" s="7">
        <v>80</v>
      </c>
      <c r="H11" s="15">
        <v>97</v>
      </c>
      <c r="I11" s="15">
        <v>1100</v>
      </c>
      <c r="J11" s="20">
        <v>607.27784999999994</v>
      </c>
      <c r="K11" s="16">
        <v>466.30751999999995</v>
      </c>
      <c r="L11" s="14">
        <v>2900</v>
      </c>
      <c r="M11" s="5">
        <f t="shared" si="1"/>
        <v>5250.8135713073007</v>
      </c>
      <c r="O11" s="24">
        <f t="shared" si="2"/>
        <v>0.2282013072999689</v>
      </c>
    </row>
    <row r="12" spans="1:15" ht="18.95" customHeight="1" x14ac:dyDescent="0.25">
      <c r="A12" s="56"/>
      <c r="B12" s="17">
        <v>10</v>
      </c>
      <c r="C12" s="7">
        <v>9007.4396209000006</v>
      </c>
      <c r="D12" s="26">
        <f>4900+4240</f>
        <v>9140</v>
      </c>
      <c r="E12" s="7"/>
      <c r="F12" s="7"/>
      <c r="G12" s="7">
        <v>80</v>
      </c>
      <c r="H12" s="15">
        <v>97</v>
      </c>
      <c r="I12" s="15">
        <v>1100</v>
      </c>
      <c r="J12" s="20">
        <v>804.78165000000013</v>
      </c>
      <c r="K12" s="16">
        <v>446.87804</v>
      </c>
      <c r="L12" s="14">
        <v>2900</v>
      </c>
      <c r="M12" s="5">
        <f>C12-D12+E12+H12+K12+L12+I12+J12+F12+G12</f>
        <v>5296.0993109000001</v>
      </c>
      <c r="O12" s="24">
        <f>C12-D12</f>
        <v>-132.56037909999941</v>
      </c>
    </row>
    <row r="13" spans="1:15" ht="18.95" customHeight="1" thickBot="1" x14ac:dyDescent="0.3">
      <c r="A13" s="56"/>
      <c r="B13" s="17">
        <v>11</v>
      </c>
      <c r="C13" s="7">
        <v>9390.3684765662365</v>
      </c>
      <c r="D13" s="26">
        <v>9390.3700000000008</v>
      </c>
      <c r="E13" s="7"/>
      <c r="F13" s="7"/>
      <c r="G13" s="7">
        <v>80</v>
      </c>
      <c r="H13" s="15">
        <v>97</v>
      </c>
      <c r="I13" s="15">
        <v>1100</v>
      </c>
      <c r="J13" s="20">
        <v>1059.5061000000001</v>
      </c>
      <c r="K13" s="16">
        <v>330.30115999999998</v>
      </c>
      <c r="L13" s="14">
        <v>2900</v>
      </c>
      <c r="M13" s="5">
        <f t="shared" si="1"/>
        <v>5566.8057365662353</v>
      </c>
      <c r="O13" s="24">
        <f t="shared" si="2"/>
        <v>-1.5234337643050821E-3</v>
      </c>
    </row>
    <row r="14" spans="1:15" ht="18.95" customHeight="1" thickBot="1" x14ac:dyDescent="0.3">
      <c r="A14" s="56"/>
      <c r="B14" s="17">
        <v>12</v>
      </c>
      <c r="C14" s="7">
        <v>8968.9863701065715</v>
      </c>
      <c r="D14" s="37">
        <f>4730+4240</f>
        <v>8970</v>
      </c>
      <c r="E14" s="7"/>
      <c r="F14" s="7"/>
      <c r="G14" s="7">
        <v>80</v>
      </c>
      <c r="H14" s="15">
        <v>97</v>
      </c>
      <c r="I14" s="15">
        <v>1100</v>
      </c>
      <c r="J14" s="20">
        <v>657.11535000000003</v>
      </c>
      <c r="K14" s="16">
        <v>213.72427999999999</v>
      </c>
      <c r="L14" s="14">
        <v>2900</v>
      </c>
      <c r="M14" s="5">
        <f t="shared" si="1"/>
        <v>5046.8260001065719</v>
      </c>
      <c r="N14" s="1"/>
      <c r="O14" s="24">
        <f t="shared" si="2"/>
        <v>-1.0136298934285151</v>
      </c>
    </row>
    <row r="15" spans="1:15" ht="18.95" customHeight="1" x14ac:dyDescent="0.25">
      <c r="A15" s="56"/>
      <c r="B15" s="17">
        <v>13</v>
      </c>
      <c r="C15" s="7">
        <v>8690.1320716496921</v>
      </c>
      <c r="D15" s="26">
        <v>8690.1299999999992</v>
      </c>
      <c r="E15" s="7"/>
      <c r="F15" s="7"/>
      <c r="G15" s="7">
        <v>80</v>
      </c>
      <c r="H15" s="15">
        <v>97</v>
      </c>
      <c r="I15" s="15">
        <v>1100</v>
      </c>
      <c r="J15" s="20">
        <v>469.76355000000001</v>
      </c>
      <c r="K15" s="16">
        <v>97.147400000000005</v>
      </c>
      <c r="L15" s="14">
        <v>2900</v>
      </c>
      <c r="M15" s="5">
        <f t="shared" si="1"/>
        <v>4743.9130216496924</v>
      </c>
      <c r="O15" s="24">
        <f t="shared" si="2"/>
        <v>2.0716496928798733E-3</v>
      </c>
    </row>
    <row r="16" spans="1:15" ht="18.95" customHeight="1" x14ac:dyDescent="0.25">
      <c r="A16" s="56"/>
      <c r="B16" s="17">
        <v>14</v>
      </c>
      <c r="C16" s="7">
        <v>13778.797977596436</v>
      </c>
      <c r="D16" s="26">
        <v>13187.63</v>
      </c>
      <c r="E16" s="7"/>
      <c r="F16" s="7"/>
      <c r="G16" s="7">
        <v>80</v>
      </c>
      <c r="H16" s="15">
        <v>97</v>
      </c>
      <c r="I16" s="15">
        <v>1100</v>
      </c>
      <c r="J16" s="20">
        <v>732.79424999999992</v>
      </c>
      <c r="K16" s="16">
        <v>0</v>
      </c>
      <c r="L16" s="14">
        <v>2900</v>
      </c>
      <c r="M16" s="5">
        <f t="shared" si="1"/>
        <v>5500.9622275964366</v>
      </c>
      <c r="N16" s="1"/>
      <c r="O16" s="24">
        <f t="shared" si="2"/>
        <v>591.16797759643669</v>
      </c>
    </row>
    <row r="17" spans="1:16" ht="18.95" customHeight="1" x14ac:dyDescent="0.25">
      <c r="A17" s="56"/>
      <c r="B17" s="17">
        <v>15</v>
      </c>
      <c r="C17" s="9">
        <v>27766.421229967982</v>
      </c>
      <c r="D17" s="27">
        <v>10000</v>
      </c>
      <c r="E17" s="7">
        <f t="shared" si="0"/>
        <v>1243.6494860977589</v>
      </c>
      <c r="F17" s="7"/>
      <c r="G17" s="7">
        <v>80</v>
      </c>
      <c r="H17" s="15">
        <v>97</v>
      </c>
      <c r="I17" s="15">
        <v>1100</v>
      </c>
      <c r="J17" s="20">
        <v>567.59249999999997</v>
      </c>
      <c r="K17" s="16">
        <v>272.01272</v>
      </c>
      <c r="L17" s="14">
        <v>2900</v>
      </c>
      <c r="M17" s="5">
        <f t="shared" si="1"/>
        <v>24026.675936065738</v>
      </c>
      <c r="N17" s="1"/>
      <c r="O17" s="24">
        <f t="shared" si="2"/>
        <v>17766.421229967982</v>
      </c>
    </row>
    <row r="18" spans="1:16" ht="18.95" customHeight="1" x14ac:dyDescent="0.25">
      <c r="A18" s="56"/>
      <c r="B18" s="17">
        <v>16</v>
      </c>
      <c r="C18" s="9">
        <v>30453.158324611079</v>
      </c>
      <c r="D18" s="26">
        <v>4240</v>
      </c>
      <c r="E18" s="7">
        <f t="shared" si="0"/>
        <v>1834.9210827227757</v>
      </c>
      <c r="F18" s="7"/>
      <c r="G18" s="7">
        <v>80</v>
      </c>
      <c r="H18" s="15">
        <v>97</v>
      </c>
      <c r="I18" s="15">
        <v>1100</v>
      </c>
      <c r="J18" s="20">
        <v>84.908100000000005</v>
      </c>
      <c r="K18" s="16">
        <v>38.858959999999996</v>
      </c>
      <c r="L18" s="14">
        <v>2900</v>
      </c>
      <c r="M18" s="5">
        <f t="shared" si="1"/>
        <v>32348.846467333857</v>
      </c>
      <c r="O18" s="24">
        <f t="shared" si="2"/>
        <v>26213.158324611079</v>
      </c>
    </row>
    <row r="19" spans="1:16" ht="18.95" customHeight="1" thickBot="1" x14ac:dyDescent="0.3">
      <c r="A19" s="56"/>
      <c r="B19" s="17">
        <v>17</v>
      </c>
      <c r="C19" s="7">
        <v>8699.8946878394217</v>
      </c>
      <c r="D19" s="26">
        <v>4240</v>
      </c>
      <c r="E19" s="7">
        <f t="shared" si="0"/>
        <v>312.19262814875952</v>
      </c>
      <c r="F19" s="7"/>
      <c r="G19" s="7">
        <v>80</v>
      </c>
      <c r="H19" s="15">
        <v>97</v>
      </c>
      <c r="I19" s="15">
        <v>1100</v>
      </c>
      <c r="J19" s="20">
        <v>453.15105000000005</v>
      </c>
      <c r="K19" s="16">
        <v>0</v>
      </c>
      <c r="L19" s="14">
        <v>2900</v>
      </c>
      <c r="M19" s="5">
        <f t="shared" si="1"/>
        <v>9402.2383659881816</v>
      </c>
      <c r="N19" s="1"/>
      <c r="O19" s="24">
        <f t="shared" si="2"/>
        <v>4459.8946878394217</v>
      </c>
      <c r="P19" s="1"/>
    </row>
    <row r="20" spans="1:16" ht="18.95" customHeight="1" thickBot="1" x14ac:dyDescent="0.3">
      <c r="A20" s="56"/>
      <c r="B20" s="17">
        <v>18</v>
      </c>
      <c r="C20" s="7">
        <v>9334.6457258940463</v>
      </c>
      <c r="D20" s="37">
        <f>4240+855+4240</f>
        <v>9335</v>
      </c>
      <c r="E20" s="7"/>
      <c r="F20" s="7"/>
      <c r="G20" s="7">
        <v>80</v>
      </c>
      <c r="H20" s="15">
        <v>97</v>
      </c>
      <c r="I20" s="15">
        <v>1100</v>
      </c>
      <c r="J20" s="20">
        <v>1050.2770500000001</v>
      </c>
      <c r="K20" s="16">
        <v>446.87804</v>
      </c>
      <c r="L20" s="14">
        <v>2900</v>
      </c>
      <c r="M20" s="5">
        <f t="shared" si="1"/>
        <v>5673.8008158940465</v>
      </c>
      <c r="O20" s="24">
        <f t="shared" si="2"/>
        <v>-0.35427410595366382</v>
      </c>
    </row>
    <row r="21" spans="1:16" x14ac:dyDescent="0.25">
      <c r="A21" s="56"/>
      <c r="B21" s="17" t="s">
        <v>10</v>
      </c>
      <c r="C21" s="45">
        <f>SUM(C3:C20)</f>
        <v>234776.84638599813</v>
      </c>
      <c r="D21" s="46">
        <f t="shared" ref="D21:M21" si="3">SUM(D3:D20)</f>
        <v>133991.02000000002</v>
      </c>
      <c r="E21" s="45">
        <f>SUM(E3:E20)</f>
        <v>6738.0202934297067</v>
      </c>
      <c r="F21" s="45">
        <f>SUM(F3:F20)</f>
        <v>0</v>
      </c>
      <c r="G21" s="45">
        <f>SUM(G3:G20)</f>
        <v>1360</v>
      </c>
      <c r="H21" s="45">
        <f>SUM(H3:H20)</f>
        <v>1746</v>
      </c>
      <c r="I21" s="45">
        <f t="shared" si="3"/>
        <v>18900</v>
      </c>
      <c r="J21" s="45">
        <f>SUM(J3:J20)</f>
        <v>11505.054750000001</v>
      </c>
      <c r="K21" s="45">
        <f>SUM(K3:K20)</f>
        <v>3885.8959999999997</v>
      </c>
      <c r="L21" s="45">
        <f t="shared" si="3"/>
        <v>51600</v>
      </c>
      <c r="M21" s="45">
        <f t="shared" si="3"/>
        <v>196520.7974294278</v>
      </c>
    </row>
    <row r="22" spans="1:16" ht="8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6" s="43" customFormat="1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6" s="43" customFormat="1" ht="15" customHeight="1" x14ac:dyDescent="0.25">
      <c r="A24" s="50" t="s">
        <v>21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1:16" s="43" customFormat="1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16" s="43" customForma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6" s="43" customFormat="1" ht="15" customHeigh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</row>
    <row r="28" spans="1:16" s="43" customFormat="1" ht="15" customHeight="1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</row>
    <row r="29" spans="1:16" s="43" customForma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6" s="43" customFormat="1" x14ac:dyDescent="0.25">
      <c r="O30" s="24"/>
    </row>
    <row r="31" spans="1:16" s="43" customFormat="1" x14ac:dyDescent="0.25">
      <c r="O31" s="24"/>
    </row>
    <row r="32" spans="1:16" s="43" customFormat="1" x14ac:dyDescent="0.25">
      <c r="O32" s="24"/>
    </row>
    <row r="33" spans="15:15" s="43" customFormat="1" x14ac:dyDescent="0.25">
      <c r="O33" s="24"/>
    </row>
    <row r="34" spans="15:15" s="43" customFormat="1" x14ac:dyDescent="0.25">
      <c r="O34" s="24"/>
    </row>
  </sheetData>
  <mergeCells count="7">
    <mergeCell ref="A27:M28"/>
    <mergeCell ref="A29:M29"/>
    <mergeCell ref="A1:M1"/>
    <mergeCell ref="A22:M22"/>
    <mergeCell ref="A3:A21"/>
    <mergeCell ref="A23:M23"/>
    <mergeCell ref="A24:M26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T17" sqref="T17"/>
    </sheetView>
  </sheetViews>
  <sheetFormatPr defaultRowHeight="15" x14ac:dyDescent="0.25"/>
  <cols>
    <col min="1" max="1" width="5" customWidth="1"/>
    <col min="2" max="2" width="8.5703125" bestFit="1" customWidth="1"/>
    <col min="3" max="4" width="11.42578125" bestFit="1" customWidth="1"/>
    <col min="5" max="5" width="8.85546875" bestFit="1" customWidth="1"/>
    <col min="6" max="6" width="11.42578125" hidden="1" customWidth="1"/>
    <col min="7" max="7" width="9.5703125" customWidth="1"/>
    <col min="8" max="8" width="10.42578125" bestFit="1" customWidth="1"/>
    <col min="9" max="9" width="11.42578125" customWidth="1"/>
    <col min="10" max="10" width="11.42578125" bestFit="1" customWidth="1"/>
    <col min="11" max="11" width="10.42578125" bestFit="1" customWidth="1"/>
    <col min="12" max="12" width="11.85546875" customWidth="1"/>
    <col min="13" max="13" width="14.42578125" customWidth="1"/>
    <col min="14" max="14" width="0.85546875" hidden="1" customWidth="1"/>
    <col min="15" max="15" width="13.28515625" style="24" bestFit="1" customWidth="1"/>
    <col min="22" max="22" width="16.28515625" bestFit="1" customWidth="1"/>
  </cols>
  <sheetData>
    <row r="1" spans="1:26" x14ac:dyDescent="0.25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6" ht="59.25" customHeight="1" x14ac:dyDescent="0.25">
      <c r="A2" s="2" t="s">
        <v>0</v>
      </c>
      <c r="B2" s="18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38" t="s">
        <v>17</v>
      </c>
      <c r="H2" s="3" t="s">
        <v>12</v>
      </c>
      <c r="I2" s="3" t="s">
        <v>15</v>
      </c>
      <c r="J2" s="19" t="s">
        <v>16</v>
      </c>
      <c r="K2" s="3" t="s">
        <v>7</v>
      </c>
      <c r="L2" s="3" t="s">
        <v>13</v>
      </c>
      <c r="M2" s="4" t="s">
        <v>6</v>
      </c>
      <c r="O2" s="35" t="s">
        <v>14</v>
      </c>
    </row>
    <row r="3" spans="1:26" ht="18.95" customHeight="1" x14ac:dyDescent="0.25">
      <c r="A3" s="56" t="s">
        <v>3</v>
      </c>
      <c r="B3" s="17">
        <v>1</v>
      </c>
      <c r="C3" s="6">
        <v>10478.257753400003</v>
      </c>
      <c r="D3" s="34">
        <v>10478.26</v>
      </c>
      <c r="E3" s="7"/>
      <c r="F3" s="7"/>
      <c r="G3" s="7">
        <v>80</v>
      </c>
      <c r="H3" s="12">
        <v>97</v>
      </c>
      <c r="I3" s="12">
        <v>1950</v>
      </c>
      <c r="J3" s="20">
        <v>16.612349999999999</v>
      </c>
      <c r="K3" s="12">
        <v>97.147400000000005</v>
      </c>
      <c r="L3" s="13">
        <v>3400</v>
      </c>
      <c r="M3" s="5">
        <f t="shared" ref="M3:M20" si="0">C3-D3+E3+H3+K3+L3+I3+J3+F3+G3</f>
        <v>5640.7575034000029</v>
      </c>
      <c r="O3" s="24">
        <f>C3-D3</f>
        <v>-2.2465999973064754E-3</v>
      </c>
      <c r="Q3" s="1"/>
    </row>
    <row r="4" spans="1:26" ht="18.95" customHeight="1" x14ac:dyDescent="0.25">
      <c r="A4" s="56"/>
      <c r="B4" s="17">
        <v>2</v>
      </c>
      <c r="C4" s="6">
        <v>11809.154931602392</v>
      </c>
      <c r="D4" s="28">
        <v>11800</v>
      </c>
      <c r="E4" s="7"/>
      <c r="F4" s="7"/>
      <c r="G4" s="7">
        <v>80</v>
      </c>
      <c r="H4" s="12">
        <v>97</v>
      </c>
      <c r="I4" s="12">
        <v>1950</v>
      </c>
      <c r="J4" s="20">
        <v>1360.3764000000001</v>
      </c>
      <c r="K4" s="12">
        <v>252.58323999999996</v>
      </c>
      <c r="L4" s="13">
        <v>3400</v>
      </c>
      <c r="M4" s="5">
        <f t="shared" si="0"/>
        <v>7149.1145716023921</v>
      </c>
      <c r="O4" s="24">
        <f t="shared" ref="O4:O20" si="1">C4-D4</f>
        <v>9.1549316023920255</v>
      </c>
      <c r="V4" s="36"/>
    </row>
    <row r="5" spans="1:26" ht="18.95" customHeight="1" x14ac:dyDescent="0.25">
      <c r="A5" s="56"/>
      <c r="B5" s="17">
        <v>3</v>
      </c>
      <c r="C5" s="6">
        <v>11370.08690462615</v>
      </c>
      <c r="D5" s="29">
        <v>11371</v>
      </c>
      <c r="E5" s="7"/>
      <c r="F5" s="7"/>
      <c r="G5" s="7">
        <v>80</v>
      </c>
      <c r="H5" s="12">
        <v>97</v>
      </c>
      <c r="I5" s="12">
        <v>1950</v>
      </c>
      <c r="J5" s="20">
        <v>804.78165000000013</v>
      </c>
      <c r="K5" s="12">
        <v>427.44855999999999</v>
      </c>
      <c r="L5" s="13">
        <v>3500</v>
      </c>
      <c r="M5" s="5">
        <f t="shared" si="0"/>
        <v>6858.3171146261502</v>
      </c>
      <c r="O5" s="24">
        <f t="shared" si="1"/>
        <v>-0.9130953738495009</v>
      </c>
    </row>
    <row r="6" spans="1:26" ht="18.95" customHeight="1" x14ac:dyDescent="0.25">
      <c r="A6" s="56"/>
      <c r="B6" s="17">
        <v>4</v>
      </c>
      <c r="C6" s="6">
        <v>12055.723231436028</v>
      </c>
      <c r="D6" s="23">
        <v>12000</v>
      </c>
      <c r="E6" s="7"/>
      <c r="F6" s="7"/>
      <c r="G6" s="7">
        <v>80</v>
      </c>
      <c r="H6" s="12">
        <v>97</v>
      </c>
      <c r="I6" s="12">
        <v>1950</v>
      </c>
      <c r="J6" s="20">
        <v>1162.8725999999999</v>
      </c>
      <c r="K6" s="12">
        <v>544.02557999999999</v>
      </c>
      <c r="L6" s="13">
        <v>3500</v>
      </c>
      <c r="M6" s="5">
        <f t="shared" si="0"/>
        <v>7389.6214114360273</v>
      </c>
      <c r="O6" s="24">
        <f t="shared" si="1"/>
        <v>55.723231436028072</v>
      </c>
      <c r="S6" s="1"/>
      <c r="V6" s="1"/>
      <c r="Z6" s="1"/>
    </row>
    <row r="7" spans="1:26" ht="18.95" customHeight="1" x14ac:dyDescent="0.25">
      <c r="A7" s="56"/>
      <c r="B7" s="17">
        <v>5</v>
      </c>
      <c r="C7" s="6">
        <v>11860.490670276009</v>
      </c>
      <c r="D7" s="29">
        <v>11860.49</v>
      </c>
      <c r="E7" s="7"/>
      <c r="F7" s="7"/>
      <c r="G7" s="7">
        <v>80</v>
      </c>
      <c r="H7" s="12">
        <v>97</v>
      </c>
      <c r="I7" s="12">
        <v>1950</v>
      </c>
      <c r="J7" s="20">
        <v>1046.5853999999999</v>
      </c>
      <c r="K7" s="12">
        <v>738.32038</v>
      </c>
      <c r="L7" s="13">
        <v>3500</v>
      </c>
      <c r="M7" s="5">
        <f t="shared" si="0"/>
        <v>7411.9064502760093</v>
      </c>
      <c r="O7" s="24">
        <f t="shared" si="1"/>
        <v>6.7027600925939623E-4</v>
      </c>
    </row>
    <row r="8" spans="1:26" ht="18.95" customHeight="1" x14ac:dyDescent="0.25">
      <c r="A8" s="56"/>
      <c r="B8" s="17">
        <v>6</v>
      </c>
      <c r="C8" s="6">
        <v>10835.530301570001</v>
      </c>
      <c r="D8" s="23">
        <f>5000+5834</f>
        <v>10834</v>
      </c>
      <c r="E8" s="7"/>
      <c r="F8" s="7"/>
      <c r="G8" s="7">
        <v>80</v>
      </c>
      <c r="H8" s="12">
        <v>97</v>
      </c>
      <c r="I8" s="12">
        <v>1950</v>
      </c>
      <c r="J8" s="20">
        <v>506.68020000000001</v>
      </c>
      <c r="K8" s="12">
        <v>174.86532</v>
      </c>
      <c r="L8" s="13">
        <v>3500</v>
      </c>
      <c r="M8" s="5">
        <f t="shared" si="0"/>
        <v>6310.0758215700007</v>
      </c>
      <c r="O8" s="24">
        <f t="shared" si="1"/>
        <v>1.5303015700010292</v>
      </c>
      <c r="P8" s="1"/>
      <c r="Q8" s="1"/>
    </row>
    <row r="9" spans="1:26" ht="18.95" customHeight="1" x14ac:dyDescent="0.25">
      <c r="A9" s="56"/>
      <c r="B9" s="17">
        <v>7</v>
      </c>
      <c r="C9" s="6">
        <v>11230.940021520306</v>
      </c>
      <c r="D9" s="27">
        <v>5000</v>
      </c>
      <c r="E9" s="7">
        <f t="shared" ref="E9:E18" si="2">(C9-D9)*0.07</f>
        <v>436.16580150642147</v>
      </c>
      <c r="F9" s="7"/>
      <c r="G9" s="7">
        <v>80</v>
      </c>
      <c r="H9" s="12">
        <v>97</v>
      </c>
      <c r="I9" s="12">
        <v>1950</v>
      </c>
      <c r="J9" s="20">
        <v>578.66759999999999</v>
      </c>
      <c r="K9" s="12">
        <v>446.87804</v>
      </c>
      <c r="L9" s="13">
        <v>3500</v>
      </c>
      <c r="M9" s="5">
        <f t="shared" si="0"/>
        <v>13319.651463026727</v>
      </c>
      <c r="O9" s="24">
        <f t="shared" si="1"/>
        <v>6230.9400215203059</v>
      </c>
    </row>
    <row r="10" spans="1:26" ht="18.95" customHeight="1" x14ac:dyDescent="0.25">
      <c r="A10" s="56"/>
      <c r="B10" s="17">
        <v>8</v>
      </c>
      <c r="C10" s="6">
        <v>11430.575156664776</v>
      </c>
      <c r="D10" s="27">
        <v>11434</v>
      </c>
      <c r="E10" s="7"/>
      <c r="F10" s="7"/>
      <c r="G10" s="7">
        <v>80</v>
      </c>
      <c r="H10" s="12">
        <v>97</v>
      </c>
      <c r="I10" s="12">
        <v>1950</v>
      </c>
      <c r="J10" s="20">
        <v>989.36460000000011</v>
      </c>
      <c r="K10" s="12">
        <v>38.858959999999996</v>
      </c>
      <c r="L10" s="13">
        <v>3500</v>
      </c>
      <c r="M10" s="5">
        <f t="shared" si="0"/>
        <v>6651.7987166647754</v>
      </c>
      <c r="O10" s="24">
        <f t="shared" si="1"/>
        <v>-3.4248433352240681</v>
      </c>
    </row>
    <row r="11" spans="1:26" ht="18.95" customHeight="1" x14ac:dyDescent="0.25">
      <c r="A11" s="56"/>
      <c r="B11" s="17">
        <v>9</v>
      </c>
      <c r="C11" s="6">
        <v>12244.123161501411</v>
      </c>
      <c r="D11" s="28">
        <v>12245</v>
      </c>
      <c r="E11" s="7"/>
      <c r="F11" s="7"/>
      <c r="G11" s="7">
        <v>80</v>
      </c>
      <c r="H11" s="12">
        <v>97</v>
      </c>
      <c r="I11" s="12">
        <v>1950</v>
      </c>
      <c r="J11" s="20">
        <v>1998.1105499999999</v>
      </c>
      <c r="K11" s="12">
        <v>330.30115999999998</v>
      </c>
      <c r="L11" s="13">
        <v>3500</v>
      </c>
      <c r="M11" s="5">
        <f t="shared" si="0"/>
        <v>7954.5348715014115</v>
      </c>
      <c r="O11" s="24">
        <f t="shared" si="1"/>
        <v>-0.87683849858876783</v>
      </c>
    </row>
    <row r="12" spans="1:26" ht="18.95" customHeight="1" x14ac:dyDescent="0.25">
      <c r="A12" s="56"/>
      <c r="B12" s="17">
        <v>10</v>
      </c>
      <c r="C12" s="6">
        <v>11803.325263658968</v>
      </c>
      <c r="D12" s="28">
        <v>11804</v>
      </c>
      <c r="E12" s="7"/>
      <c r="F12" s="7"/>
      <c r="G12" s="7">
        <v>80</v>
      </c>
      <c r="H12" s="12">
        <v>97</v>
      </c>
      <c r="I12" s="12">
        <v>1950</v>
      </c>
      <c r="J12" s="20">
        <v>1263.4703999999999</v>
      </c>
      <c r="K12" s="12">
        <v>563.45505999999989</v>
      </c>
      <c r="L12" s="13">
        <v>3500</v>
      </c>
      <c r="M12" s="5">
        <f t="shared" si="0"/>
        <v>7453.2507236589681</v>
      </c>
      <c r="O12" s="24">
        <f t="shared" si="1"/>
        <v>-0.67473634103225777</v>
      </c>
    </row>
    <row r="13" spans="1:26" ht="18.95" customHeight="1" x14ac:dyDescent="0.25">
      <c r="A13" s="56"/>
      <c r="B13" s="17">
        <v>11</v>
      </c>
      <c r="C13" s="6">
        <v>12053.468675914197</v>
      </c>
      <c r="D13" s="29">
        <v>12053.47</v>
      </c>
      <c r="E13" s="7"/>
      <c r="F13" s="7"/>
      <c r="G13" s="7">
        <v>80</v>
      </c>
      <c r="H13" s="12">
        <v>97</v>
      </c>
      <c r="I13" s="12">
        <v>1950</v>
      </c>
      <c r="J13" s="20">
        <v>1320.6910499999999</v>
      </c>
      <c r="K13" s="12">
        <v>563.45505999999989</v>
      </c>
      <c r="L13" s="13">
        <v>3500</v>
      </c>
      <c r="M13" s="5">
        <f t="shared" si="0"/>
        <v>7511.1447859141972</v>
      </c>
      <c r="N13" t="s">
        <v>11</v>
      </c>
      <c r="O13" s="24">
        <f t="shared" si="1"/>
        <v>-1.3240858024801128E-3</v>
      </c>
    </row>
    <row r="14" spans="1:26" ht="18.95" customHeight="1" x14ac:dyDescent="0.25">
      <c r="A14" s="56"/>
      <c r="B14" s="17">
        <v>12</v>
      </c>
      <c r="C14" s="6">
        <v>11471.455443000003</v>
      </c>
      <c r="D14" s="28">
        <v>11480</v>
      </c>
      <c r="E14" s="7"/>
      <c r="F14" s="7"/>
      <c r="G14" s="7">
        <v>80</v>
      </c>
      <c r="H14" s="12">
        <v>97</v>
      </c>
      <c r="I14" s="12">
        <v>1950</v>
      </c>
      <c r="J14" s="20">
        <v>775.24845000000005</v>
      </c>
      <c r="K14" s="12">
        <v>582.8845399999999</v>
      </c>
      <c r="L14" s="13">
        <v>3500</v>
      </c>
      <c r="M14" s="5">
        <f t="shared" si="0"/>
        <v>6976.5884330000026</v>
      </c>
      <c r="O14" s="24">
        <f t="shared" si="1"/>
        <v>-8.5445569999974396</v>
      </c>
    </row>
    <row r="15" spans="1:26" ht="18.95" customHeight="1" x14ac:dyDescent="0.25">
      <c r="A15" s="56"/>
      <c r="B15" s="17">
        <v>13</v>
      </c>
      <c r="C15" s="6">
        <v>11172.0031303</v>
      </c>
      <c r="D15" s="23">
        <v>6172</v>
      </c>
      <c r="E15" s="7">
        <f t="shared" si="2"/>
        <v>350.00021912099999</v>
      </c>
      <c r="F15" s="7"/>
      <c r="G15" s="7">
        <v>80</v>
      </c>
      <c r="H15" s="12">
        <v>97</v>
      </c>
      <c r="I15" s="12">
        <v>1950</v>
      </c>
      <c r="J15" s="20">
        <v>742.02345000000003</v>
      </c>
      <c r="K15" s="12">
        <v>408.01907999999997</v>
      </c>
      <c r="L15" s="13">
        <v>3500</v>
      </c>
      <c r="M15" s="5">
        <f t="shared" si="0"/>
        <v>12127.045879420999</v>
      </c>
      <c r="O15" s="24">
        <f t="shared" si="1"/>
        <v>5000.0031302999996</v>
      </c>
      <c r="R15" s="41"/>
    </row>
    <row r="16" spans="1:26" ht="18.95" customHeight="1" x14ac:dyDescent="0.25">
      <c r="A16" s="56"/>
      <c r="B16" s="17">
        <v>14</v>
      </c>
      <c r="C16" s="6">
        <v>10936.380063899989</v>
      </c>
      <c r="D16" s="23"/>
      <c r="E16" s="7">
        <f t="shared" si="2"/>
        <v>765.54660447299932</v>
      </c>
      <c r="F16" s="7"/>
      <c r="G16" s="7">
        <v>80</v>
      </c>
      <c r="H16" s="12">
        <v>97</v>
      </c>
      <c r="I16" s="12">
        <v>1950</v>
      </c>
      <c r="J16" s="20">
        <v>538.98225000000002</v>
      </c>
      <c r="K16" s="12">
        <v>0</v>
      </c>
      <c r="L16" s="13">
        <v>3500</v>
      </c>
      <c r="M16" s="5">
        <f t="shared" si="0"/>
        <v>17867.908918372988</v>
      </c>
      <c r="O16" s="24">
        <f t="shared" si="1"/>
        <v>10936.380063899989</v>
      </c>
    </row>
    <row r="17" spans="1:15" ht="18.95" customHeight="1" x14ac:dyDescent="0.25">
      <c r="A17" s="56"/>
      <c r="B17" s="17">
        <v>15</v>
      </c>
      <c r="C17" s="6">
        <v>11276.975664804495</v>
      </c>
      <c r="D17" s="27">
        <v>11276.98</v>
      </c>
      <c r="E17" s="7"/>
      <c r="F17" s="7"/>
      <c r="G17" s="7">
        <v>80</v>
      </c>
      <c r="H17" s="12">
        <v>97</v>
      </c>
      <c r="I17" s="12">
        <v>1950</v>
      </c>
      <c r="J17" s="20">
        <v>761.40464999999995</v>
      </c>
      <c r="K17" s="12">
        <v>0</v>
      </c>
      <c r="L17" s="13">
        <v>3500</v>
      </c>
      <c r="M17" s="5">
        <f t="shared" si="0"/>
        <v>6388.4003148044958</v>
      </c>
      <c r="O17" s="24">
        <f t="shared" si="1"/>
        <v>-4.3351955046091462E-3</v>
      </c>
    </row>
    <row r="18" spans="1:15" ht="18.95" customHeight="1" x14ac:dyDescent="0.25">
      <c r="A18" s="56"/>
      <c r="B18" s="17">
        <v>16</v>
      </c>
      <c r="C18" s="6">
        <v>12248.856942387369</v>
      </c>
      <c r="D18" s="30">
        <v>7300</v>
      </c>
      <c r="E18" s="7">
        <f t="shared" si="2"/>
        <v>346.41998596711585</v>
      </c>
      <c r="F18" s="7"/>
      <c r="G18" s="7">
        <v>80</v>
      </c>
      <c r="H18" s="12">
        <v>97</v>
      </c>
      <c r="I18" s="12">
        <v>1950</v>
      </c>
      <c r="J18" s="20">
        <v>1505.2739999999999</v>
      </c>
      <c r="K18" s="12">
        <v>990.90362000000005</v>
      </c>
      <c r="L18" s="13">
        <v>3500</v>
      </c>
      <c r="M18" s="5">
        <f t="shared" si="0"/>
        <v>13418.454548354484</v>
      </c>
      <c r="O18" s="24">
        <f>C18-D18-2400</f>
        <v>2548.8569423873687</v>
      </c>
    </row>
    <row r="19" spans="1:15" ht="18.95" customHeight="1" x14ac:dyDescent="0.25">
      <c r="A19" s="56"/>
      <c r="B19" s="17">
        <v>17</v>
      </c>
      <c r="C19" s="6">
        <v>12479.308111513465</v>
      </c>
      <c r="D19" s="29">
        <v>12479.31</v>
      </c>
      <c r="E19" s="7"/>
      <c r="F19" s="7"/>
      <c r="G19" s="7">
        <v>80</v>
      </c>
      <c r="H19" s="12">
        <v>97</v>
      </c>
      <c r="I19" s="12">
        <v>1950</v>
      </c>
      <c r="J19" s="20">
        <v>2048.8708500000002</v>
      </c>
      <c r="K19" s="12">
        <v>544.02557999999999</v>
      </c>
      <c r="L19" s="13">
        <v>3500</v>
      </c>
      <c r="M19" s="5">
        <f t="shared" si="0"/>
        <v>8219.8945415134658</v>
      </c>
      <c r="O19" s="24">
        <f t="shared" si="1"/>
        <v>-1.8884865348809399E-3</v>
      </c>
    </row>
    <row r="20" spans="1:15" ht="18.95" customHeight="1" x14ac:dyDescent="0.25">
      <c r="A20" s="56"/>
      <c r="B20" s="17">
        <v>18</v>
      </c>
      <c r="C20" s="6">
        <v>19231.004904925754</v>
      </c>
      <c r="D20" s="28">
        <v>20000</v>
      </c>
      <c r="E20" s="7"/>
      <c r="F20" s="7"/>
      <c r="G20" s="7">
        <v>80</v>
      </c>
      <c r="H20" s="12">
        <v>97</v>
      </c>
      <c r="I20" s="12">
        <v>1950</v>
      </c>
      <c r="J20" s="20">
        <v>1819.0650000000001</v>
      </c>
      <c r="K20" s="12">
        <v>505.16647999999992</v>
      </c>
      <c r="L20" s="13">
        <v>3500</v>
      </c>
      <c r="M20" s="5">
        <f t="shared" si="0"/>
        <v>7182.2363849257545</v>
      </c>
      <c r="O20" s="24">
        <f t="shared" si="1"/>
        <v>-768.99509507424591</v>
      </c>
    </row>
    <row r="21" spans="1:15" x14ac:dyDescent="0.25">
      <c r="A21" s="56"/>
      <c r="B21" s="17" t="s">
        <v>10</v>
      </c>
      <c r="C21" s="44">
        <f t="shared" ref="C21:M21" si="3">SUM(C3:C20)</f>
        <v>215987.66033300135</v>
      </c>
      <c r="D21" s="44">
        <f t="shared" si="3"/>
        <v>189588.51</v>
      </c>
      <c r="E21" s="44">
        <f t="shared" si="3"/>
        <v>1898.1326110675363</v>
      </c>
      <c r="F21" s="44">
        <f t="shared" si="3"/>
        <v>0</v>
      </c>
      <c r="G21" s="44">
        <f t="shared" si="3"/>
        <v>1440</v>
      </c>
      <c r="H21" s="44">
        <f t="shared" si="3"/>
        <v>1746</v>
      </c>
      <c r="I21" s="12">
        <v>1950</v>
      </c>
      <c r="J21" s="44">
        <f t="shared" si="3"/>
        <v>19239.081450000001</v>
      </c>
      <c r="K21" s="44">
        <f t="shared" si="3"/>
        <v>7208.33806</v>
      </c>
      <c r="L21" s="44">
        <f t="shared" si="3"/>
        <v>62800</v>
      </c>
      <c r="M21" s="44">
        <f t="shared" si="3"/>
        <v>155830.70245406884</v>
      </c>
    </row>
    <row r="22" spans="1:15" ht="8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5" s="43" customFormat="1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5" s="43" customFormat="1" ht="15" customHeight="1" x14ac:dyDescent="0.25">
      <c r="A24" s="50" t="s">
        <v>21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1:15" s="43" customFormat="1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15" s="43" customForma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5" s="43" customFormat="1" ht="15" customHeigh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</row>
    <row r="28" spans="1:15" s="43" customFormat="1" ht="15" customHeight="1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</row>
    <row r="29" spans="1:15" s="43" customForma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5" s="43" customFormat="1" x14ac:dyDescent="0.25">
      <c r="O30" s="24"/>
    </row>
    <row r="31" spans="1:15" s="43" customFormat="1" x14ac:dyDescent="0.25">
      <c r="O31" s="24"/>
    </row>
    <row r="32" spans="1:15" s="43" customFormat="1" x14ac:dyDescent="0.25">
      <c r="O32" s="24"/>
    </row>
    <row r="33" spans="15:15" s="43" customFormat="1" x14ac:dyDescent="0.25">
      <c r="O33" s="24"/>
    </row>
    <row r="34" spans="15:15" s="43" customFormat="1" x14ac:dyDescent="0.25">
      <c r="O34" s="24"/>
    </row>
  </sheetData>
  <mergeCells count="7">
    <mergeCell ref="A27:M28"/>
    <mergeCell ref="A29:M29"/>
    <mergeCell ref="A1:M1"/>
    <mergeCell ref="A22:M22"/>
    <mergeCell ref="A3:A21"/>
    <mergeCell ref="A23:M23"/>
    <mergeCell ref="A24:M26"/>
  </mergeCells>
  <pageMargins left="0.27559055118110237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zoomScaleNormal="100" workbookViewId="0">
      <selection activeCell="E17" sqref="E17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2.140625" customWidth="1"/>
    <col min="5" max="5" width="10.5703125" customWidth="1"/>
    <col min="6" max="6" width="11.7109375" hidden="1" customWidth="1"/>
    <col min="7" max="7" width="8.140625" customWidth="1"/>
    <col min="8" max="8" width="10.42578125" bestFit="1" customWidth="1"/>
    <col min="9" max="9" width="11.42578125" customWidth="1"/>
    <col min="10" max="10" width="11.140625" customWidth="1"/>
    <col min="11" max="11" width="9.7109375" customWidth="1"/>
    <col min="12" max="12" width="11.42578125" bestFit="1" customWidth="1"/>
    <col min="13" max="13" width="13.28515625" customWidth="1"/>
    <col min="14" max="14" width="1" customWidth="1"/>
    <col min="15" max="15" width="17.42578125" style="24" bestFit="1" customWidth="1"/>
    <col min="16" max="16" width="18.42578125" bestFit="1" customWidth="1"/>
  </cols>
  <sheetData>
    <row r="1" spans="1:21" x14ac:dyDescent="0.25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ht="45.75" x14ac:dyDescent="0.25">
      <c r="A2" s="2" t="s">
        <v>0</v>
      </c>
      <c r="B2" s="18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38" t="s">
        <v>17</v>
      </c>
      <c r="H2" s="3" t="s">
        <v>12</v>
      </c>
      <c r="I2" s="3" t="s">
        <v>15</v>
      </c>
      <c r="J2" s="19" t="s">
        <v>16</v>
      </c>
      <c r="K2" s="3" t="s">
        <v>7</v>
      </c>
      <c r="L2" s="3" t="s">
        <v>13</v>
      </c>
      <c r="M2" s="4" t="s">
        <v>6</v>
      </c>
      <c r="O2" s="35" t="s">
        <v>14</v>
      </c>
    </row>
    <row r="3" spans="1:21" ht="18.95" customHeight="1" x14ac:dyDescent="0.25">
      <c r="A3" s="56" t="s">
        <v>4</v>
      </c>
      <c r="B3" s="17">
        <v>1</v>
      </c>
      <c r="C3" s="7">
        <v>10625.121707480132</v>
      </c>
      <c r="D3" s="8">
        <v>10700</v>
      </c>
      <c r="E3" s="7"/>
      <c r="F3" s="7"/>
      <c r="G3" s="7">
        <v>80</v>
      </c>
      <c r="H3" s="12">
        <v>97</v>
      </c>
      <c r="I3" s="12">
        <v>1950</v>
      </c>
      <c r="J3" s="12">
        <v>1415.7512999999999</v>
      </c>
      <c r="K3" s="15">
        <v>19.429479999999998</v>
      </c>
      <c r="L3" s="13">
        <v>3400</v>
      </c>
      <c r="M3" s="5">
        <f>C3-D3+E3+H3+K3+L3+I3+J3+F3+G3</f>
        <v>6887.3024874801313</v>
      </c>
      <c r="O3" s="24">
        <f>C3-D3</f>
        <v>-74.87829251986841</v>
      </c>
      <c r="R3" s="1"/>
    </row>
    <row r="4" spans="1:21" ht="18.95" customHeight="1" x14ac:dyDescent="0.25">
      <c r="A4" s="56"/>
      <c r="B4" s="17">
        <v>2</v>
      </c>
      <c r="C4" s="7">
        <v>2380</v>
      </c>
      <c r="D4" s="8">
        <v>2380</v>
      </c>
      <c r="E4" s="7"/>
      <c r="F4" s="7"/>
      <c r="G4" s="7">
        <v>80</v>
      </c>
      <c r="H4" s="12">
        <v>97</v>
      </c>
      <c r="I4" s="12">
        <v>1950</v>
      </c>
      <c r="J4" s="12">
        <v>1371.4513499999998</v>
      </c>
      <c r="K4" s="15">
        <v>796.60881999999992</v>
      </c>
      <c r="L4" s="13">
        <v>3400</v>
      </c>
      <c r="M4" s="5">
        <f t="shared" ref="M4:M20" si="0">C4-D4+E4+H4+K4+L4+I4+J4+F4+G4</f>
        <v>7695.0601699999988</v>
      </c>
      <c r="O4" s="24">
        <f t="shared" ref="O4:O20" si="1">C4-D4</f>
        <v>0</v>
      </c>
      <c r="P4" s="41"/>
      <c r="R4" t="s">
        <v>23</v>
      </c>
      <c r="U4" s="1"/>
    </row>
    <row r="5" spans="1:21" ht="18.95" customHeight="1" x14ac:dyDescent="0.25">
      <c r="A5" s="56"/>
      <c r="B5" s="17">
        <v>3</v>
      </c>
      <c r="C5" s="7">
        <v>11769.208772586444</v>
      </c>
      <c r="D5" s="31">
        <v>11800</v>
      </c>
      <c r="E5" s="7"/>
      <c r="F5" s="7"/>
      <c r="G5" s="7">
        <v>80</v>
      </c>
      <c r="H5" s="12">
        <v>97</v>
      </c>
      <c r="I5" s="12">
        <v>1950</v>
      </c>
      <c r="J5" s="12">
        <v>1342.84095</v>
      </c>
      <c r="K5" s="15">
        <v>330.30115999999998</v>
      </c>
      <c r="L5" s="13">
        <v>3500</v>
      </c>
      <c r="M5" s="5">
        <f t="shared" si="0"/>
        <v>7269.3508825864437</v>
      </c>
      <c r="O5" s="24">
        <f t="shared" si="1"/>
        <v>-30.791227413556044</v>
      </c>
    </row>
    <row r="6" spans="1:21" ht="18.95" customHeight="1" x14ac:dyDescent="0.25">
      <c r="A6" s="56"/>
      <c r="B6" s="17">
        <v>4</v>
      </c>
      <c r="C6" s="7">
        <v>11279.576691667085</v>
      </c>
      <c r="D6" s="32">
        <v>11280</v>
      </c>
      <c r="E6" s="7"/>
      <c r="F6" s="7"/>
      <c r="G6" s="7">
        <v>80</v>
      </c>
      <c r="H6" s="12">
        <v>97</v>
      </c>
      <c r="I6" s="12">
        <v>1950</v>
      </c>
      <c r="J6" s="12">
        <v>603.58619999999996</v>
      </c>
      <c r="K6" s="15">
        <v>641.17297999999994</v>
      </c>
      <c r="L6" s="13">
        <v>3500</v>
      </c>
      <c r="M6" s="5">
        <f t="shared" si="0"/>
        <v>6871.3358716670855</v>
      </c>
      <c r="O6" s="24">
        <f t="shared" si="1"/>
        <v>-0.42330833291453018</v>
      </c>
    </row>
    <row r="7" spans="1:21" ht="18.95" customHeight="1" x14ac:dyDescent="0.25">
      <c r="A7" s="56"/>
      <c r="B7" s="17">
        <v>5</v>
      </c>
      <c r="C7" s="7">
        <v>12636.947340819081</v>
      </c>
      <c r="D7" s="32">
        <v>5000</v>
      </c>
      <c r="E7" s="7">
        <f t="shared" ref="E7:E17" si="2">(C7-D7)*0.07</f>
        <v>534.58631385733565</v>
      </c>
      <c r="F7" s="7"/>
      <c r="G7" s="7">
        <v>80</v>
      </c>
      <c r="H7" s="12">
        <v>97</v>
      </c>
      <c r="I7" s="12">
        <v>1950</v>
      </c>
      <c r="J7" s="12">
        <v>1385.2951499999999</v>
      </c>
      <c r="K7" s="15">
        <v>699.46141999999998</v>
      </c>
      <c r="L7" s="13">
        <v>3500</v>
      </c>
      <c r="M7" s="5">
        <f t="shared" si="0"/>
        <v>15883.290224676415</v>
      </c>
      <c r="O7" s="24">
        <f t="shared" si="1"/>
        <v>7636.9473408190806</v>
      </c>
      <c r="P7" s="21"/>
      <c r="R7" s="1"/>
    </row>
    <row r="8" spans="1:21" ht="18.95" customHeight="1" x14ac:dyDescent="0.25">
      <c r="A8" s="56"/>
      <c r="B8" s="17">
        <v>6</v>
      </c>
      <c r="C8" s="7">
        <v>11345.953975969962</v>
      </c>
      <c r="D8" s="32">
        <v>11346</v>
      </c>
      <c r="E8" s="7"/>
      <c r="F8" s="7"/>
      <c r="G8" s="7">
        <v>80</v>
      </c>
      <c r="H8" s="12">
        <v>97</v>
      </c>
      <c r="I8" s="12">
        <v>1950</v>
      </c>
      <c r="J8" s="12">
        <v>563.90084999999999</v>
      </c>
      <c r="K8" s="15">
        <v>524.59609999999998</v>
      </c>
      <c r="L8" s="13">
        <v>3500</v>
      </c>
      <c r="M8" s="5">
        <f t="shared" si="0"/>
        <v>6715.4509259699616</v>
      </c>
      <c r="O8" s="24">
        <f t="shared" si="1"/>
        <v>-4.6024030038097408E-2</v>
      </c>
    </row>
    <row r="9" spans="1:21" ht="18.95" customHeight="1" thickBot="1" x14ac:dyDescent="0.3">
      <c r="A9" s="56"/>
      <c r="B9" s="17">
        <v>7</v>
      </c>
      <c r="C9" s="7">
        <v>11115.716477661113</v>
      </c>
      <c r="D9" s="33">
        <v>11115</v>
      </c>
      <c r="E9" s="7"/>
      <c r="F9" s="7"/>
      <c r="G9" s="7">
        <v>80</v>
      </c>
      <c r="H9" s="12">
        <v>97</v>
      </c>
      <c r="I9" s="12">
        <v>1950</v>
      </c>
      <c r="J9" s="12">
        <v>565.74675000000002</v>
      </c>
      <c r="K9" s="15">
        <v>602.31402000000003</v>
      </c>
      <c r="L9" s="13">
        <v>3500</v>
      </c>
      <c r="M9" s="5">
        <f t="shared" si="0"/>
        <v>6795.7772476611135</v>
      </c>
      <c r="O9" s="24">
        <f t="shared" si="1"/>
        <v>0.71647766111345845</v>
      </c>
    </row>
    <row r="10" spans="1:21" ht="18.95" customHeight="1" thickBot="1" x14ac:dyDescent="0.3">
      <c r="A10" s="56"/>
      <c r="B10" s="17">
        <v>8</v>
      </c>
      <c r="C10" s="7">
        <v>11650.558809674734</v>
      </c>
      <c r="D10" s="40">
        <v>6650</v>
      </c>
      <c r="E10" s="7"/>
      <c r="F10" s="7"/>
      <c r="G10" s="7">
        <v>80</v>
      </c>
      <c r="H10" s="12">
        <v>97</v>
      </c>
      <c r="I10" s="12">
        <v>1950</v>
      </c>
      <c r="J10" s="12">
        <v>971.8293000000001</v>
      </c>
      <c r="K10" s="15">
        <v>563.45505999999989</v>
      </c>
      <c r="L10" s="13">
        <v>3500</v>
      </c>
      <c r="M10" s="5">
        <f t="shared" si="0"/>
        <v>12162.843169674734</v>
      </c>
      <c r="O10" s="24">
        <f t="shared" si="1"/>
        <v>5000.5588096747342</v>
      </c>
      <c r="P10" s="21"/>
    </row>
    <row r="11" spans="1:21" ht="18.95" customHeight="1" x14ac:dyDescent="0.25">
      <c r="A11" s="56"/>
      <c r="B11" s="17">
        <v>9</v>
      </c>
      <c r="C11" s="7">
        <v>11821.93383194337</v>
      </c>
      <c r="D11" s="33">
        <v>11822</v>
      </c>
      <c r="E11" s="7"/>
      <c r="F11" s="7"/>
      <c r="G11" s="7">
        <v>80</v>
      </c>
      <c r="H11" s="12">
        <v>97</v>
      </c>
      <c r="I11" s="12">
        <v>1950</v>
      </c>
      <c r="J11" s="12">
        <v>926.60640000000012</v>
      </c>
      <c r="K11" s="15">
        <v>1010.3330999999999</v>
      </c>
      <c r="L11" s="13">
        <v>3500</v>
      </c>
      <c r="M11" s="5">
        <f t="shared" si="0"/>
        <v>7563.8733319433704</v>
      </c>
      <c r="O11" s="24">
        <f t="shared" si="1"/>
        <v>-6.6168056629976491E-2</v>
      </c>
    </row>
    <row r="12" spans="1:21" ht="18.95" customHeight="1" x14ac:dyDescent="0.25">
      <c r="A12" s="56"/>
      <c r="B12" s="17">
        <v>10</v>
      </c>
      <c r="C12" s="7">
        <v>11671.151178733453</v>
      </c>
      <c r="D12" s="33">
        <v>11670</v>
      </c>
      <c r="E12" s="7"/>
      <c r="F12" s="7"/>
      <c r="G12" s="7">
        <v>80</v>
      </c>
      <c r="H12" s="12">
        <v>97</v>
      </c>
      <c r="I12" s="12">
        <v>1950</v>
      </c>
      <c r="J12" s="12">
        <v>658.96109999999999</v>
      </c>
      <c r="K12" s="15">
        <v>1204.6280400000001</v>
      </c>
      <c r="L12" s="13">
        <v>3500</v>
      </c>
      <c r="M12" s="5">
        <f t="shared" si="0"/>
        <v>7491.740318733453</v>
      </c>
      <c r="O12" s="24">
        <f t="shared" si="1"/>
        <v>1.1511787334529799</v>
      </c>
    </row>
    <row r="13" spans="1:21" ht="18.95" customHeight="1" x14ac:dyDescent="0.25">
      <c r="A13" s="56"/>
      <c r="B13" s="17">
        <v>11</v>
      </c>
      <c r="C13" s="7">
        <v>11853.547843633043</v>
      </c>
      <c r="D13" s="27">
        <v>11854</v>
      </c>
      <c r="E13" s="7"/>
      <c r="F13" s="7"/>
      <c r="G13" s="7">
        <v>80</v>
      </c>
      <c r="H13" s="12">
        <v>97</v>
      </c>
      <c r="I13" s="12">
        <v>1950</v>
      </c>
      <c r="J13" s="12">
        <v>1196.0976000000001</v>
      </c>
      <c r="K13" s="15">
        <v>505.16647999999992</v>
      </c>
      <c r="L13" s="13">
        <v>3500</v>
      </c>
      <c r="M13" s="5">
        <f t="shared" si="0"/>
        <v>7327.8119236330431</v>
      </c>
      <c r="O13" s="24">
        <f t="shared" si="1"/>
        <v>-0.45215636695684225</v>
      </c>
    </row>
    <row r="14" spans="1:21" ht="18.95" customHeight="1" x14ac:dyDescent="0.25">
      <c r="A14" s="56"/>
      <c r="B14" s="17">
        <v>12</v>
      </c>
      <c r="C14" s="7">
        <v>11705.932585126087</v>
      </c>
      <c r="D14" s="27">
        <f>5000+6706</f>
        <v>11706</v>
      </c>
      <c r="E14" s="7"/>
      <c r="F14" s="7"/>
      <c r="G14" s="7">
        <v>80</v>
      </c>
      <c r="H14" s="12">
        <v>97</v>
      </c>
      <c r="I14" s="12">
        <v>1950</v>
      </c>
      <c r="J14" s="12">
        <v>962.60009999999988</v>
      </c>
      <c r="K14" s="15">
        <v>505.16647999999992</v>
      </c>
      <c r="L14" s="13">
        <v>3500</v>
      </c>
      <c r="M14" s="5">
        <f t="shared" si="0"/>
        <v>7094.6991651260869</v>
      </c>
      <c r="O14" s="24">
        <f t="shared" si="1"/>
        <v>-6.741487391263945E-2</v>
      </c>
    </row>
    <row r="15" spans="1:21" ht="18.95" customHeight="1" x14ac:dyDescent="0.25">
      <c r="A15" s="56"/>
      <c r="B15" s="17">
        <v>13</v>
      </c>
      <c r="C15" s="7">
        <v>12718.097791022501</v>
      </c>
      <c r="D15" s="31">
        <v>12750</v>
      </c>
      <c r="E15" s="7"/>
      <c r="F15" s="7"/>
      <c r="G15" s="7">
        <v>80</v>
      </c>
      <c r="H15" s="12">
        <v>97</v>
      </c>
      <c r="I15" s="12">
        <v>1950</v>
      </c>
      <c r="J15" s="12">
        <v>2256.5266500000002</v>
      </c>
      <c r="K15" s="15">
        <v>524.59609999999998</v>
      </c>
      <c r="L15" s="13">
        <v>3500</v>
      </c>
      <c r="M15" s="5">
        <f t="shared" si="0"/>
        <v>8376.2205410225015</v>
      </c>
      <c r="O15" s="24">
        <f t="shared" si="1"/>
        <v>-31.902208977498958</v>
      </c>
    </row>
    <row r="16" spans="1:21" ht="18.95" customHeight="1" thickBot="1" x14ac:dyDescent="0.3">
      <c r="A16" s="56"/>
      <c r="B16" s="17">
        <v>14</v>
      </c>
      <c r="C16" s="7">
        <v>11085.652357364121</v>
      </c>
      <c r="D16" s="27">
        <v>11200</v>
      </c>
      <c r="E16" s="7"/>
      <c r="F16" s="7"/>
      <c r="G16" s="7">
        <v>80</v>
      </c>
      <c r="H16" s="12">
        <v>97</v>
      </c>
      <c r="I16" s="12">
        <v>1950</v>
      </c>
      <c r="J16" s="12">
        <v>803.8587</v>
      </c>
      <c r="K16" s="15">
        <v>291.44219999999996</v>
      </c>
      <c r="L16" s="13">
        <v>3500</v>
      </c>
      <c r="M16" s="5">
        <f t="shared" si="0"/>
        <v>6607.95325736412</v>
      </c>
      <c r="O16" s="24">
        <f t="shared" si="1"/>
        <v>-114.34764263587931</v>
      </c>
    </row>
    <row r="17" spans="1:16" ht="18.95" customHeight="1" thickBot="1" x14ac:dyDescent="0.3">
      <c r="A17" s="56"/>
      <c r="B17" s="17">
        <v>15</v>
      </c>
      <c r="C17" s="9">
        <v>76587.440979000006</v>
      </c>
      <c r="D17" s="42">
        <f>6000+5000+5000</f>
        <v>16000</v>
      </c>
      <c r="E17" s="7">
        <f t="shared" si="2"/>
        <v>4241.1208685300007</v>
      </c>
      <c r="F17" s="7"/>
      <c r="G17" s="7">
        <v>80</v>
      </c>
      <c r="H17" s="12">
        <v>97</v>
      </c>
      <c r="I17" s="12">
        <v>1950</v>
      </c>
      <c r="J17" s="12">
        <v>170.73915</v>
      </c>
      <c r="K17" s="15">
        <v>446.87804</v>
      </c>
      <c r="L17" s="13">
        <v>3500</v>
      </c>
      <c r="M17" s="5">
        <f t="shared" si="0"/>
        <v>71073.179037530004</v>
      </c>
      <c r="N17" s="1"/>
      <c r="O17" s="24">
        <f t="shared" si="1"/>
        <v>60587.440979000006</v>
      </c>
    </row>
    <row r="18" spans="1:16" ht="18.95" customHeight="1" x14ac:dyDescent="0.25">
      <c r="A18" s="56"/>
      <c r="B18" s="17">
        <v>16</v>
      </c>
      <c r="C18" s="7">
        <v>11390.53542</v>
      </c>
      <c r="D18" s="32">
        <v>11390</v>
      </c>
      <c r="E18" s="7"/>
      <c r="F18" s="7"/>
      <c r="G18" s="7">
        <v>80</v>
      </c>
      <c r="H18" s="12">
        <v>97</v>
      </c>
      <c r="I18" s="12">
        <v>1950</v>
      </c>
      <c r="J18" s="12">
        <v>495.60525000000001</v>
      </c>
      <c r="K18" s="15">
        <v>485.73699999999997</v>
      </c>
      <c r="L18" s="13">
        <v>3500</v>
      </c>
      <c r="M18" s="5">
        <f t="shared" si="0"/>
        <v>6608.8776699999999</v>
      </c>
      <c r="O18" s="24">
        <f t="shared" si="1"/>
        <v>0.53542000000015832</v>
      </c>
    </row>
    <row r="19" spans="1:16" ht="18.95" customHeight="1" x14ac:dyDescent="0.25">
      <c r="A19" s="56"/>
      <c r="B19" s="17">
        <v>17</v>
      </c>
      <c r="C19" s="10">
        <v>21728.181642432479</v>
      </c>
      <c r="D19" s="32"/>
      <c r="E19" s="7">
        <f t="shared" ref="E19" si="3">(C19-D19)*0.07</f>
        <v>1520.9727149702737</v>
      </c>
      <c r="F19" s="7"/>
      <c r="G19" s="7">
        <v>80</v>
      </c>
      <c r="H19" s="12">
        <v>97</v>
      </c>
      <c r="I19" s="12">
        <v>1950</v>
      </c>
      <c r="J19" s="12">
        <v>1939.96695</v>
      </c>
      <c r="K19" s="15">
        <v>446.87804</v>
      </c>
      <c r="L19" s="13">
        <v>3500</v>
      </c>
      <c r="M19" s="5">
        <f t="shared" si="0"/>
        <v>31262.999347402751</v>
      </c>
      <c r="O19" s="24">
        <f t="shared" si="1"/>
        <v>21728.181642432479</v>
      </c>
      <c r="P19" s="1"/>
    </row>
    <row r="20" spans="1:16" ht="18.600000000000001" customHeight="1" x14ac:dyDescent="0.25">
      <c r="A20" s="56"/>
      <c r="B20" s="17">
        <v>18</v>
      </c>
      <c r="C20" s="7">
        <v>10503.449558072018</v>
      </c>
      <c r="D20" s="10">
        <v>10503.45</v>
      </c>
      <c r="E20" s="7"/>
      <c r="F20" s="7"/>
      <c r="G20" s="7">
        <v>80</v>
      </c>
      <c r="H20" s="12">
        <v>97</v>
      </c>
      <c r="I20" s="12">
        <v>1950</v>
      </c>
      <c r="J20" s="12">
        <v>144.89760000000001</v>
      </c>
      <c r="K20" s="15">
        <v>38.858959999999996</v>
      </c>
      <c r="L20" s="13">
        <v>3500</v>
      </c>
      <c r="M20" s="5">
        <f t="shared" si="0"/>
        <v>5810.7561180720168</v>
      </c>
      <c r="O20" s="24">
        <f t="shared" si="1"/>
        <v>-4.4192798304720782E-4</v>
      </c>
    </row>
    <row r="21" spans="1:16" x14ac:dyDescent="0.25">
      <c r="A21" s="56"/>
      <c r="B21" s="17" t="s">
        <v>10</v>
      </c>
      <c r="C21" s="45">
        <f>SUM(C3:C20)</f>
        <v>273869.00696318567</v>
      </c>
      <c r="D21" s="45">
        <f t="shared" ref="D21:M21" si="4">SUM(D3:D20)</f>
        <v>179166.45</v>
      </c>
      <c r="E21" s="45">
        <f t="shared" si="4"/>
        <v>6296.6798973576106</v>
      </c>
      <c r="F21" s="45">
        <f t="shared" si="4"/>
        <v>0</v>
      </c>
      <c r="G21" s="45">
        <f t="shared" si="4"/>
        <v>1440</v>
      </c>
      <c r="H21" s="45">
        <f t="shared" si="4"/>
        <v>1746</v>
      </c>
      <c r="I21" s="45">
        <f t="shared" si="4"/>
        <v>35100</v>
      </c>
      <c r="J21" s="45">
        <f t="shared" si="4"/>
        <v>17776.261350000001</v>
      </c>
      <c r="K21" s="45">
        <f>SUM(K3:K20)</f>
        <v>9637.023479999998</v>
      </c>
      <c r="L21" s="45">
        <f t="shared" si="4"/>
        <v>62800</v>
      </c>
      <c r="M21" s="45">
        <f t="shared" si="4"/>
        <v>229498.52169054322</v>
      </c>
    </row>
    <row r="22" spans="1:16" ht="8.2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6" s="43" customFormat="1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6" s="43" customFormat="1" ht="15" customHeight="1" x14ac:dyDescent="0.25">
      <c r="A24" s="50" t="s">
        <v>21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1:16" s="43" customFormat="1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16" s="43" customForma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6" s="43" customFormat="1" ht="15" customHeigh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</row>
    <row r="28" spans="1:16" s="43" customFormat="1" ht="15" customHeight="1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</row>
    <row r="29" spans="1:16" s="43" customForma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6" s="43" customFormat="1" x14ac:dyDescent="0.25">
      <c r="O30" s="24"/>
    </row>
    <row r="31" spans="1:16" s="43" customFormat="1" x14ac:dyDescent="0.25">
      <c r="O31" s="24"/>
    </row>
    <row r="32" spans="1:16" s="43" customFormat="1" x14ac:dyDescent="0.25">
      <c r="O32" s="24"/>
    </row>
    <row r="33" spans="15:15" s="43" customFormat="1" x14ac:dyDescent="0.25">
      <c r="O33" s="24"/>
    </row>
    <row r="34" spans="15:15" s="43" customFormat="1" x14ac:dyDescent="0.25">
      <c r="O34" s="24"/>
    </row>
  </sheetData>
  <mergeCells count="7">
    <mergeCell ref="A27:M28"/>
    <mergeCell ref="A29:M29"/>
    <mergeCell ref="A1:M1"/>
    <mergeCell ref="A22:M22"/>
    <mergeCell ref="A3:A21"/>
    <mergeCell ref="A23:M23"/>
    <mergeCell ref="A24:M26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zoomScaleNormal="100" workbookViewId="0">
      <selection activeCell="L13" sqref="L13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85546875" bestFit="1" customWidth="1"/>
    <col min="5" max="5" width="11.140625" bestFit="1" customWidth="1"/>
    <col min="6" max="6" width="11.42578125" hidden="1" customWidth="1"/>
    <col min="7" max="7" width="10" customWidth="1"/>
    <col min="8" max="8" width="8.5703125" customWidth="1"/>
    <col min="9" max="9" width="11.5703125" customWidth="1"/>
    <col min="10" max="10" width="11.42578125" customWidth="1"/>
    <col min="11" max="11" width="10.42578125" bestFit="1" customWidth="1"/>
    <col min="12" max="12" width="11.42578125" customWidth="1"/>
    <col min="13" max="13" width="12.5703125" customWidth="1"/>
    <col min="14" max="14" width="18" style="24" customWidth="1"/>
    <col min="15" max="15" width="9.140625" customWidth="1"/>
    <col min="16" max="16" width="23.140625" customWidth="1"/>
  </cols>
  <sheetData>
    <row r="1" spans="1:22" x14ac:dyDescent="0.25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2" ht="45.75" x14ac:dyDescent="0.25">
      <c r="A2" s="2" t="s">
        <v>0</v>
      </c>
      <c r="B2" s="18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38" t="s">
        <v>17</v>
      </c>
      <c r="H2" s="3" t="s">
        <v>12</v>
      </c>
      <c r="I2" s="3" t="s">
        <v>15</v>
      </c>
      <c r="J2" s="19" t="s">
        <v>16</v>
      </c>
      <c r="K2" s="3" t="s">
        <v>7</v>
      </c>
      <c r="L2" s="3" t="s">
        <v>13</v>
      </c>
      <c r="M2" s="4" t="s">
        <v>6</v>
      </c>
      <c r="N2" s="35" t="s">
        <v>14</v>
      </c>
    </row>
    <row r="3" spans="1:22" ht="18.95" customHeight="1" x14ac:dyDescent="0.25">
      <c r="A3" s="56" t="s">
        <v>5</v>
      </c>
      <c r="B3" s="17">
        <v>19</v>
      </c>
      <c r="C3" s="7">
        <v>18684.863593794402</v>
      </c>
      <c r="D3" s="48">
        <f>11116.94+7568</f>
        <v>18684.940000000002</v>
      </c>
      <c r="E3" s="7"/>
      <c r="F3" s="7"/>
      <c r="G3" s="7">
        <v>80</v>
      </c>
      <c r="H3" s="12">
        <v>97</v>
      </c>
      <c r="I3" s="12">
        <v>1950</v>
      </c>
      <c r="J3" s="20">
        <v>847.23569999999995</v>
      </c>
      <c r="K3" s="12">
        <v>0</v>
      </c>
      <c r="L3" s="13">
        <v>3400</v>
      </c>
      <c r="M3" s="5">
        <f>C3-D3+E3+H3+K3+L3+I3+J3+F3+G3</f>
        <v>6374.1592937943997</v>
      </c>
      <c r="N3" s="24">
        <f>C3-D3</f>
        <v>-7.6406205600505928E-2</v>
      </c>
      <c r="O3" s="1"/>
      <c r="P3" s="22"/>
      <c r="Q3" s="1"/>
    </row>
    <row r="4" spans="1:22" ht="18.95" customHeight="1" x14ac:dyDescent="0.25">
      <c r="A4" s="56"/>
      <c r="B4" s="17">
        <v>20</v>
      </c>
      <c r="C4" s="7">
        <v>12273.685572779852</v>
      </c>
      <c r="D4" s="27">
        <v>12273.69</v>
      </c>
      <c r="E4" s="7"/>
      <c r="F4" s="7"/>
      <c r="G4" s="7">
        <v>80</v>
      </c>
      <c r="H4" s="12">
        <v>97</v>
      </c>
      <c r="I4" s="12">
        <v>1950</v>
      </c>
      <c r="J4" s="20">
        <v>1161.0268500000002</v>
      </c>
      <c r="K4" s="12">
        <v>1126.9101199999998</v>
      </c>
      <c r="L4" s="13">
        <v>3400</v>
      </c>
      <c r="M4" s="5">
        <f t="shared" ref="M4:M20" si="0">C4-D4+E4+H4+K4+L4+I4+J4+F4+G4</f>
        <v>7814.9325427798512</v>
      </c>
      <c r="N4" s="24">
        <f t="shared" ref="N4:N20" si="1">C4-D4</f>
        <v>-4.4272201485000551E-3</v>
      </c>
      <c r="O4" s="1"/>
      <c r="P4" s="22"/>
    </row>
    <row r="5" spans="1:22" ht="18.95" customHeight="1" x14ac:dyDescent="0.25">
      <c r="A5" s="56"/>
      <c r="B5" s="17">
        <v>21</v>
      </c>
      <c r="C5" s="7">
        <v>11930.252377206849</v>
      </c>
      <c r="D5" s="27">
        <v>12000</v>
      </c>
      <c r="E5" s="7"/>
      <c r="F5" s="7"/>
      <c r="G5" s="7">
        <v>80</v>
      </c>
      <c r="H5" s="12">
        <v>97</v>
      </c>
      <c r="I5" s="12">
        <v>1950</v>
      </c>
      <c r="J5" s="20">
        <v>1365.9139499999999</v>
      </c>
      <c r="K5" s="12">
        <v>582.8845399999999</v>
      </c>
      <c r="L5" s="13">
        <v>3500</v>
      </c>
      <c r="M5" s="5">
        <f t="shared" si="0"/>
        <v>7506.050867206849</v>
      </c>
      <c r="N5" s="24">
        <f t="shared" si="1"/>
        <v>-69.747622793151095</v>
      </c>
      <c r="O5" s="1"/>
      <c r="P5" s="22"/>
    </row>
    <row r="6" spans="1:22" ht="18.95" customHeight="1" x14ac:dyDescent="0.25">
      <c r="A6" s="56"/>
      <c r="B6" s="17">
        <v>22</v>
      </c>
      <c r="C6" s="7">
        <v>11923.960335418538</v>
      </c>
      <c r="D6" s="27">
        <v>11923.96</v>
      </c>
      <c r="E6" s="7"/>
      <c r="F6" s="7"/>
      <c r="G6" s="7">
        <v>80</v>
      </c>
      <c r="H6" s="12">
        <v>97</v>
      </c>
      <c r="I6" s="12">
        <v>1950</v>
      </c>
      <c r="J6" s="20">
        <v>1454.5137</v>
      </c>
      <c r="K6" s="12">
        <v>466.30751999999995</v>
      </c>
      <c r="L6" s="13">
        <v>3500</v>
      </c>
      <c r="M6" s="5">
        <f t="shared" si="0"/>
        <v>7547.821555418539</v>
      </c>
      <c r="N6" s="24">
        <f t="shared" si="1"/>
        <v>3.3541853917995468E-4</v>
      </c>
      <c r="O6" s="1"/>
    </row>
    <row r="7" spans="1:22" ht="18.95" customHeight="1" x14ac:dyDescent="0.25">
      <c r="A7" s="56"/>
      <c r="B7" s="17">
        <v>23</v>
      </c>
      <c r="C7" s="7">
        <v>4263.745396541025</v>
      </c>
      <c r="D7" s="39">
        <f>5000+6000</f>
        <v>11000</v>
      </c>
      <c r="E7" s="7"/>
      <c r="F7" s="7"/>
      <c r="G7" s="7">
        <v>80</v>
      </c>
      <c r="H7" s="12">
        <v>97</v>
      </c>
      <c r="I7" s="12">
        <v>1950</v>
      </c>
      <c r="J7" s="20">
        <v>19.3812</v>
      </c>
      <c r="K7" s="12">
        <v>0</v>
      </c>
      <c r="L7" s="13">
        <v>3500</v>
      </c>
      <c r="M7" s="5">
        <f t="shared" si="0"/>
        <v>-1089.873403458975</v>
      </c>
      <c r="N7" s="24">
        <f t="shared" si="1"/>
        <v>-6736.254603458975</v>
      </c>
      <c r="O7" s="1"/>
      <c r="P7" s="22"/>
    </row>
    <row r="8" spans="1:22" ht="18.95" customHeight="1" thickBot="1" x14ac:dyDescent="0.3">
      <c r="A8" s="56"/>
      <c r="B8" s="17">
        <v>24</v>
      </c>
      <c r="C8" s="7">
        <v>-14566.140386533159</v>
      </c>
      <c r="D8" s="33">
        <f>5000</f>
        <v>5000</v>
      </c>
      <c r="E8" s="7"/>
      <c r="F8" s="7"/>
      <c r="G8" s="7">
        <v>80</v>
      </c>
      <c r="H8" s="12">
        <v>97</v>
      </c>
      <c r="I8" s="12">
        <v>1950</v>
      </c>
      <c r="J8" s="20">
        <v>588.81960000000004</v>
      </c>
      <c r="K8" s="12">
        <v>116.57687999999999</v>
      </c>
      <c r="L8" s="13">
        <v>3500</v>
      </c>
      <c r="M8" s="5">
        <f t="shared" si="0"/>
        <v>-13233.743906533158</v>
      </c>
      <c r="N8" s="24">
        <f t="shared" si="1"/>
        <v>-19566.140386533159</v>
      </c>
      <c r="O8" s="1"/>
      <c r="P8" s="22"/>
    </row>
    <row r="9" spans="1:22" ht="18.95" customHeight="1" thickBot="1" x14ac:dyDescent="0.3">
      <c r="A9" s="56"/>
      <c r="B9" s="17">
        <v>25</v>
      </c>
      <c r="C9" s="7">
        <v>11419.61812497</v>
      </c>
      <c r="D9" s="49">
        <v>11500</v>
      </c>
      <c r="E9" s="7"/>
      <c r="F9" s="7"/>
      <c r="G9" s="7">
        <v>80</v>
      </c>
      <c r="H9" s="12">
        <v>97</v>
      </c>
      <c r="I9" s="12">
        <v>1950</v>
      </c>
      <c r="J9" s="20">
        <v>578.66759999999999</v>
      </c>
      <c r="K9" s="12">
        <v>388.58960000000002</v>
      </c>
      <c r="L9" s="13">
        <v>3500</v>
      </c>
      <c r="M9" s="5">
        <f t="shared" si="0"/>
        <v>6513.8753249700003</v>
      </c>
      <c r="N9" s="24">
        <f t="shared" si="1"/>
        <v>-80.381875029999719</v>
      </c>
      <c r="O9" s="1"/>
      <c r="P9" s="22"/>
      <c r="R9" s="1"/>
      <c r="V9" s="1"/>
    </row>
    <row r="10" spans="1:22" ht="18.95" customHeight="1" thickBot="1" x14ac:dyDescent="0.3">
      <c r="A10" s="56"/>
      <c r="B10" s="17">
        <v>26</v>
      </c>
      <c r="C10" s="7">
        <v>11245.136666727291</v>
      </c>
      <c r="D10" s="33">
        <f>5000+6245</f>
        <v>11245</v>
      </c>
      <c r="E10" s="7"/>
      <c r="F10" s="7"/>
      <c r="G10" s="7">
        <v>80</v>
      </c>
      <c r="H10" s="12">
        <v>97</v>
      </c>
      <c r="I10" s="12">
        <v>1950</v>
      </c>
      <c r="J10" s="20">
        <v>510.37184999999999</v>
      </c>
      <c r="K10" s="12">
        <v>369.16011999999995</v>
      </c>
      <c r="L10" s="13">
        <v>3500</v>
      </c>
      <c r="M10" s="5">
        <f t="shared" si="0"/>
        <v>6506.6686367272905</v>
      </c>
      <c r="N10" s="24">
        <f t="shared" si="1"/>
        <v>0.13666672729050333</v>
      </c>
      <c r="O10" s="1"/>
      <c r="P10" s="22"/>
    </row>
    <row r="11" spans="1:22" ht="18.95" customHeight="1" thickBot="1" x14ac:dyDescent="0.3">
      <c r="A11" s="56"/>
      <c r="B11" s="17">
        <v>27</v>
      </c>
      <c r="C11" s="7">
        <v>10801.312247101368</v>
      </c>
      <c r="D11" s="49">
        <v>10802</v>
      </c>
      <c r="E11" s="7"/>
      <c r="F11" s="7"/>
      <c r="G11" s="7">
        <v>80</v>
      </c>
      <c r="H11" s="12">
        <v>97</v>
      </c>
      <c r="I11" s="12">
        <v>1950</v>
      </c>
      <c r="J11" s="20">
        <v>426.38655</v>
      </c>
      <c r="K11" s="12">
        <v>0</v>
      </c>
      <c r="L11" s="13">
        <v>3500</v>
      </c>
      <c r="M11" s="5">
        <f t="shared" si="0"/>
        <v>6052.6987971013687</v>
      </c>
      <c r="N11" s="24">
        <f t="shared" si="1"/>
        <v>-0.68775289863151556</v>
      </c>
      <c r="O11" s="1"/>
      <c r="P11" s="22"/>
    </row>
    <row r="12" spans="1:22" ht="18.95" customHeight="1" x14ac:dyDescent="0.25">
      <c r="A12" s="56"/>
      <c r="B12" s="17">
        <v>28</v>
      </c>
      <c r="C12" s="7">
        <v>11837.939002253595</v>
      </c>
      <c r="D12" s="27">
        <v>11837.94</v>
      </c>
      <c r="E12" s="7"/>
      <c r="F12" s="7"/>
      <c r="G12" s="7">
        <v>80</v>
      </c>
      <c r="H12" s="12">
        <v>97</v>
      </c>
      <c r="I12" s="12">
        <v>1950</v>
      </c>
      <c r="J12" s="20">
        <v>1442.5157999999999</v>
      </c>
      <c r="K12" s="12">
        <v>252.58323999999996</v>
      </c>
      <c r="L12" s="13">
        <v>3500</v>
      </c>
      <c r="M12" s="5">
        <f t="shared" si="0"/>
        <v>7322.0980422535949</v>
      </c>
      <c r="N12" s="24">
        <f t="shared" si="1"/>
        <v>-9.9774640511895996E-4</v>
      </c>
      <c r="O12" s="1"/>
      <c r="P12" s="22"/>
    </row>
    <row r="13" spans="1:22" ht="18.95" customHeight="1" x14ac:dyDescent="0.25">
      <c r="A13" s="56"/>
      <c r="B13" s="17">
        <v>29</v>
      </c>
      <c r="C13" s="7">
        <v>12207.902235563497</v>
      </c>
      <c r="D13" s="27">
        <f>5000+7207.9</f>
        <v>12207.9</v>
      </c>
      <c r="E13" s="7"/>
      <c r="F13" s="7"/>
      <c r="G13" s="7">
        <v>80</v>
      </c>
      <c r="H13" s="12">
        <v>97</v>
      </c>
      <c r="I13" s="12">
        <v>1950</v>
      </c>
      <c r="J13" s="20">
        <v>1060.4290500000002</v>
      </c>
      <c r="K13" s="12">
        <v>1088.05116</v>
      </c>
      <c r="L13" s="13">
        <v>3500</v>
      </c>
      <c r="M13" s="5">
        <f t="shared" si="0"/>
        <v>7775.4824455634971</v>
      </c>
      <c r="N13" s="24">
        <f t="shared" si="1"/>
        <v>2.2355634973791894E-3</v>
      </c>
      <c r="O13" s="1"/>
      <c r="P13" s="22"/>
    </row>
    <row r="14" spans="1:22" ht="18.95" customHeight="1" x14ac:dyDescent="0.25">
      <c r="A14" s="56"/>
      <c r="B14" s="17">
        <v>30</v>
      </c>
      <c r="C14" s="7">
        <v>12527.767601710002</v>
      </c>
      <c r="D14" s="27">
        <v>12527.77</v>
      </c>
      <c r="E14" s="7"/>
      <c r="F14" s="7"/>
      <c r="G14" s="7">
        <v>80</v>
      </c>
      <c r="H14" s="12">
        <v>97</v>
      </c>
      <c r="I14" s="12">
        <v>1950</v>
      </c>
      <c r="J14" s="20">
        <v>1623.4071000000001</v>
      </c>
      <c r="K14" s="12">
        <v>1049.1922</v>
      </c>
      <c r="L14" s="13">
        <v>3500</v>
      </c>
      <c r="M14" s="5">
        <f t="shared" si="0"/>
        <v>8299.5969017100015</v>
      </c>
      <c r="N14" s="24">
        <f t="shared" si="1"/>
        <v>-2.3982899983820971E-3</v>
      </c>
      <c r="O14" s="1"/>
      <c r="P14" s="22"/>
      <c r="R14" s="1"/>
    </row>
    <row r="15" spans="1:22" ht="18.95" customHeight="1" x14ac:dyDescent="0.25">
      <c r="A15" s="56"/>
      <c r="B15" s="17">
        <v>31</v>
      </c>
      <c r="C15" s="7">
        <v>12271.235761870003</v>
      </c>
      <c r="D15" s="27">
        <f>5000+8000</f>
        <v>13000</v>
      </c>
      <c r="E15" s="7"/>
      <c r="F15" s="7"/>
      <c r="G15" s="7">
        <v>80</v>
      </c>
      <c r="H15" s="12">
        <v>97</v>
      </c>
      <c r="I15" s="12">
        <v>1950</v>
      </c>
      <c r="J15" s="20">
        <v>862.00245000000007</v>
      </c>
      <c r="K15" s="12">
        <v>1088.05116</v>
      </c>
      <c r="L15" s="13">
        <v>3500</v>
      </c>
      <c r="M15" s="5">
        <f t="shared" si="0"/>
        <v>6848.2893718700025</v>
      </c>
      <c r="N15" s="24">
        <f t="shared" si="1"/>
        <v>-728.76423812999747</v>
      </c>
      <c r="O15" s="1"/>
      <c r="P15" s="22"/>
    </row>
    <row r="16" spans="1:22" ht="18.95" customHeight="1" x14ac:dyDescent="0.25">
      <c r="A16" s="56"/>
      <c r="B16" s="17">
        <v>32</v>
      </c>
      <c r="C16" s="7">
        <v>11066.326182890003</v>
      </c>
      <c r="D16" s="27">
        <v>11067</v>
      </c>
      <c r="E16" s="7"/>
      <c r="F16" s="7"/>
      <c r="G16" s="7">
        <v>80</v>
      </c>
      <c r="H16" s="12">
        <v>97</v>
      </c>
      <c r="I16" s="12">
        <v>1950</v>
      </c>
      <c r="J16" s="20">
        <v>490.99064999999996</v>
      </c>
      <c r="K16" s="12">
        <v>272.01272</v>
      </c>
      <c r="L16" s="13">
        <v>3500</v>
      </c>
      <c r="M16" s="5">
        <f t="shared" si="0"/>
        <v>6389.3295528900035</v>
      </c>
      <c r="N16" s="24">
        <f t="shared" si="1"/>
        <v>-0.67381710999688949</v>
      </c>
      <c r="O16" s="1"/>
      <c r="P16" s="22"/>
    </row>
    <row r="17" spans="1:18" ht="18.95" customHeight="1" x14ac:dyDescent="0.25">
      <c r="A17" s="56"/>
      <c r="B17" s="17">
        <v>33</v>
      </c>
      <c r="C17" s="7">
        <v>11648.854440167932</v>
      </c>
      <c r="D17" s="27">
        <v>11648.85</v>
      </c>
      <c r="E17" s="7"/>
      <c r="F17" s="7"/>
      <c r="G17" s="7">
        <v>80</v>
      </c>
      <c r="H17" s="12">
        <v>97</v>
      </c>
      <c r="I17" s="12">
        <v>1950</v>
      </c>
      <c r="J17" s="20">
        <v>847.23569999999995</v>
      </c>
      <c r="K17" s="12">
        <v>563.45505999999989</v>
      </c>
      <c r="L17" s="13">
        <v>3500</v>
      </c>
      <c r="M17" s="5">
        <f t="shared" si="0"/>
        <v>7037.6952001679319</v>
      </c>
      <c r="N17" s="24">
        <f t="shared" si="1"/>
        <v>4.4401679315342335E-3</v>
      </c>
      <c r="O17" s="1"/>
      <c r="P17" s="22"/>
    </row>
    <row r="18" spans="1:18" ht="18.95" customHeight="1" x14ac:dyDescent="0.25">
      <c r="A18" s="56"/>
      <c r="B18" s="17">
        <v>34</v>
      </c>
      <c r="C18" s="7">
        <v>11460.334715124396</v>
      </c>
      <c r="D18" s="27">
        <v>12000</v>
      </c>
      <c r="E18" s="7"/>
      <c r="F18" s="7"/>
      <c r="G18" s="7">
        <v>80</v>
      </c>
      <c r="H18" s="12">
        <v>97</v>
      </c>
      <c r="I18" s="12">
        <v>1950</v>
      </c>
      <c r="J18" s="20">
        <v>1693.5486000000001</v>
      </c>
      <c r="K18" s="12">
        <v>194.29480000000001</v>
      </c>
      <c r="L18" s="13">
        <v>3500</v>
      </c>
      <c r="M18" s="5">
        <f t="shared" si="0"/>
        <v>6975.1781151243958</v>
      </c>
      <c r="N18" s="24">
        <f t="shared" si="1"/>
        <v>-539.6652848756039</v>
      </c>
      <c r="O18" s="1"/>
      <c r="P18" s="22" t="s">
        <v>11</v>
      </c>
      <c r="R18" s="1"/>
    </row>
    <row r="19" spans="1:18" ht="18.95" customHeight="1" x14ac:dyDescent="0.25">
      <c r="A19" s="56"/>
      <c r="B19" s="17">
        <v>35</v>
      </c>
      <c r="C19" s="7">
        <v>11870.408646630001</v>
      </c>
      <c r="D19" s="39">
        <f>5000+7000</f>
        <v>12000</v>
      </c>
      <c r="E19" s="7"/>
      <c r="F19" s="7"/>
      <c r="G19" s="7">
        <v>80</v>
      </c>
      <c r="H19" s="12">
        <v>97</v>
      </c>
      <c r="I19" s="12">
        <v>1950</v>
      </c>
      <c r="J19" s="20">
        <v>1480.3552500000001</v>
      </c>
      <c r="K19" s="12">
        <v>466.30751999999995</v>
      </c>
      <c r="L19" s="13">
        <v>3500</v>
      </c>
      <c r="M19" s="5">
        <f t="shared" si="0"/>
        <v>7444.0714166300022</v>
      </c>
      <c r="N19" s="24">
        <f t="shared" si="1"/>
        <v>-129.59135336999861</v>
      </c>
      <c r="O19" s="1"/>
      <c r="P19" s="22"/>
    </row>
    <row r="20" spans="1:18" ht="18.95" customHeight="1" x14ac:dyDescent="0.25">
      <c r="A20" s="56"/>
      <c r="B20" s="17">
        <v>36</v>
      </c>
      <c r="C20" s="7">
        <v>12090.714853340003</v>
      </c>
      <c r="D20" s="33">
        <v>12090.71</v>
      </c>
      <c r="E20" s="7"/>
      <c r="F20" s="7"/>
      <c r="G20" s="7">
        <v>80</v>
      </c>
      <c r="H20" s="12">
        <v>97</v>
      </c>
      <c r="I20" s="12">
        <v>1950</v>
      </c>
      <c r="J20" s="20">
        <v>1625.2529999999999</v>
      </c>
      <c r="K20" s="12">
        <v>369.16011999999995</v>
      </c>
      <c r="L20" s="13">
        <v>3500</v>
      </c>
      <c r="M20" s="5">
        <f t="shared" si="0"/>
        <v>7621.4179733400042</v>
      </c>
      <c r="N20" s="24">
        <f t="shared" si="1"/>
        <v>4.8533400040469132E-3</v>
      </c>
      <c r="O20" s="1"/>
      <c r="P20" s="22"/>
    </row>
    <row r="21" spans="1:18" x14ac:dyDescent="0.25">
      <c r="A21" s="56"/>
      <c r="B21" s="17" t="s">
        <v>10</v>
      </c>
      <c r="C21" s="45">
        <f>SUM(C3:C20)</f>
        <v>184957.91736755558</v>
      </c>
      <c r="D21" s="47"/>
      <c r="E21" s="47">
        <f t="shared" ref="E21:K21" si="2">SUM(E3:E20)</f>
        <v>0</v>
      </c>
      <c r="F21" s="47">
        <f>SUM(F3:F20)</f>
        <v>0</v>
      </c>
      <c r="G21" s="47">
        <f>SUM(G3:G20)</f>
        <v>1440</v>
      </c>
      <c r="H21" s="47">
        <f t="shared" si="2"/>
        <v>1746</v>
      </c>
      <c r="I21" s="47">
        <f t="shared" si="2"/>
        <v>35100</v>
      </c>
      <c r="J21" s="47">
        <f t="shared" si="2"/>
        <v>18078.054599999999</v>
      </c>
      <c r="K21" s="47">
        <f t="shared" si="2"/>
        <v>8393.536759999999</v>
      </c>
      <c r="L21" s="45">
        <f>SUM(L3:L20)</f>
        <v>62800</v>
      </c>
      <c r="M21" s="45">
        <f>SUM(M3:M20)</f>
        <v>99705.74872755559</v>
      </c>
    </row>
    <row r="22" spans="1:18" ht="6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/>
      <c r="O22" s="24"/>
    </row>
    <row r="23" spans="1:18" s="43" customFormat="1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8" s="43" customFormat="1" ht="15" customHeight="1" x14ac:dyDescent="0.25">
      <c r="A24" s="50" t="s">
        <v>21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1:18" s="43" customFormat="1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18" s="43" customForma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8" s="43" customFormat="1" ht="15" customHeigh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</row>
    <row r="28" spans="1:18" s="43" customFormat="1" ht="15" customHeight="1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</row>
    <row r="29" spans="1:18" s="43" customForma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18" s="43" customFormat="1" x14ac:dyDescent="0.25">
      <c r="O30" s="24"/>
    </row>
    <row r="31" spans="1:18" s="43" customFormat="1" x14ac:dyDescent="0.25">
      <c r="O31" s="24"/>
    </row>
    <row r="32" spans="1:18" s="43" customFormat="1" x14ac:dyDescent="0.25">
      <c r="O32" s="24"/>
    </row>
    <row r="33" spans="15:15" s="43" customFormat="1" x14ac:dyDescent="0.25">
      <c r="O33" s="24"/>
    </row>
    <row r="34" spans="15:15" s="43" customFormat="1" x14ac:dyDescent="0.25">
      <c r="O34" s="24"/>
    </row>
  </sheetData>
  <mergeCells count="7">
    <mergeCell ref="A27:M28"/>
    <mergeCell ref="A29:M29"/>
    <mergeCell ref="A1:M1"/>
    <mergeCell ref="A22:M22"/>
    <mergeCell ref="A3:A21"/>
    <mergeCell ref="A23:M23"/>
    <mergeCell ref="A24:M26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2026-03-14T09:31:48Z</cp:lastPrinted>
  <dcterms:created xsi:type="dcterms:W3CDTF">2014-06-22T16:28:57Z</dcterms:created>
  <dcterms:modified xsi:type="dcterms:W3CDTF">2026-04-13T20:21:57Z</dcterms:modified>
</cp:coreProperties>
</file>