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EDEK\BLOK\AIDAT\web için aidatlar\"/>
    </mc:Choice>
  </mc:AlternateContent>
  <bookViews>
    <workbookView xWindow="0" yWindow="0" windowWidth="28800" windowHeight="13620" activeTab="3"/>
  </bookViews>
  <sheets>
    <sheet name="D-10" sheetId="5" r:id="rId1"/>
    <sheet name="B1-10" sheetId="1" r:id="rId2"/>
    <sheet name="B2-04A" sheetId="6" r:id="rId3"/>
    <sheet name="B2-04B" sheetId="7" r:id="rId4"/>
  </sheets>
  <definedNames>
    <definedName name="_xlnm.Print_Area" localSheetId="1">'B1-10'!$A$1:$M$30</definedName>
    <definedName name="_xlnm.Print_Area" localSheetId="2">'B2-04A'!$A$1:$M$30</definedName>
    <definedName name="_xlnm.Print_Area" localSheetId="3">'B2-04B'!$A$1:$M$29</definedName>
    <definedName name="_xlnm.Print_Area" localSheetId="0">'D-10'!$A$1:$M$30</definedName>
  </definedNames>
  <calcPr calcId="152511"/>
</workbook>
</file>

<file path=xl/calcChain.xml><?xml version="1.0" encoding="utf-8"?>
<calcChain xmlns="http://schemas.openxmlformats.org/spreadsheetml/2006/main">
  <c r="P4" i="6" l="1"/>
  <c r="X4" i="6"/>
  <c r="U4" i="6"/>
  <c r="E3" i="5" l="1"/>
  <c r="M25" i="7"/>
  <c r="M25" i="6"/>
  <c r="M25" i="1"/>
  <c r="M25" i="5"/>
  <c r="D9" i="1"/>
  <c r="D19" i="5" l="1"/>
  <c r="D8" i="6"/>
  <c r="D18" i="1"/>
  <c r="D15" i="6" l="1"/>
  <c r="D3" i="7" l="1"/>
  <c r="E7" i="6" l="1"/>
  <c r="E17" i="6"/>
  <c r="E19" i="6"/>
  <c r="E20" i="1"/>
  <c r="E7" i="5"/>
  <c r="E9" i="5"/>
  <c r="E16" i="5"/>
  <c r="E17" i="5"/>
  <c r="E18" i="5"/>
  <c r="E3" i="7" l="1"/>
  <c r="E4" i="5" l="1"/>
  <c r="K21" i="5" l="1"/>
  <c r="M3" i="7" l="1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E21" i="7" l="1"/>
  <c r="D21" i="1"/>
  <c r="M8" i="6"/>
  <c r="M9" i="6"/>
  <c r="M10" i="6"/>
  <c r="M11" i="6"/>
  <c r="M12" i="6"/>
  <c r="M13" i="6"/>
  <c r="M14" i="6"/>
  <c r="M15" i="6"/>
  <c r="M16" i="6"/>
  <c r="M3" i="6"/>
  <c r="M4" i="6"/>
  <c r="M5" i="6"/>
  <c r="M6" i="6"/>
  <c r="M5" i="1"/>
  <c r="M6" i="1"/>
  <c r="M7" i="1"/>
  <c r="M8" i="1"/>
  <c r="M10" i="1"/>
  <c r="M11" i="1"/>
  <c r="M12" i="1"/>
  <c r="M13" i="1"/>
  <c r="M18" i="1"/>
  <c r="M19" i="1"/>
  <c r="M5" i="5"/>
  <c r="M6" i="5"/>
  <c r="M7" i="5"/>
  <c r="M8" i="5"/>
  <c r="M9" i="5"/>
  <c r="M11" i="5"/>
  <c r="M12" i="5"/>
  <c r="M13" i="5"/>
  <c r="M16" i="5"/>
  <c r="M17" i="5"/>
  <c r="M19" i="6"/>
  <c r="M7" i="6"/>
  <c r="M15" i="1"/>
  <c r="M17" i="1"/>
  <c r="M10" i="5"/>
  <c r="M14" i="5"/>
  <c r="M15" i="5"/>
  <c r="M18" i="5"/>
  <c r="M19" i="5"/>
  <c r="O13" i="6"/>
  <c r="M14" i="1"/>
  <c r="M3" i="5"/>
  <c r="M4" i="5"/>
  <c r="N9" i="7"/>
  <c r="M17" i="6"/>
  <c r="M3" i="1"/>
  <c r="N16" i="7"/>
  <c r="O6" i="5"/>
  <c r="E21" i="1"/>
  <c r="N3" i="7"/>
  <c r="N4" i="7"/>
  <c r="N5" i="7"/>
  <c r="N6" i="7"/>
  <c r="N7" i="7"/>
  <c r="N8" i="7"/>
  <c r="N10" i="7"/>
  <c r="N11" i="7"/>
  <c r="N12" i="7"/>
  <c r="N13" i="7"/>
  <c r="N14" i="7"/>
  <c r="N15" i="7"/>
  <c r="N17" i="7"/>
  <c r="N18" i="7"/>
  <c r="N19" i="7"/>
  <c r="N20" i="7"/>
  <c r="O5" i="5"/>
  <c r="O20" i="5"/>
  <c r="O19" i="5"/>
  <c r="O18" i="5"/>
  <c r="O17" i="5"/>
  <c r="O15" i="5"/>
  <c r="O13" i="5"/>
  <c r="O12" i="5"/>
  <c r="O11" i="5"/>
  <c r="O8" i="5"/>
  <c r="O7" i="5"/>
  <c r="O4" i="5"/>
  <c r="O3" i="5"/>
  <c r="O5" i="6"/>
  <c r="O17" i="6"/>
  <c r="O6" i="1"/>
  <c r="O16" i="6"/>
  <c r="G21" i="1"/>
  <c r="O19" i="6"/>
  <c r="O18" i="1"/>
  <c r="O6" i="6"/>
  <c r="O9" i="6"/>
  <c r="O11" i="6"/>
  <c r="O12" i="6"/>
  <c r="O15" i="6"/>
  <c r="O20" i="6"/>
  <c r="O4" i="1"/>
  <c r="O7" i="1"/>
  <c r="O10" i="1"/>
  <c r="O11" i="1"/>
  <c r="O12" i="1"/>
  <c r="O13" i="1"/>
  <c r="O14" i="1"/>
  <c r="O17" i="1"/>
  <c r="O19" i="1"/>
  <c r="G21" i="7"/>
  <c r="G21" i="6"/>
  <c r="G21" i="5"/>
  <c r="K21" i="7"/>
  <c r="F21" i="7"/>
  <c r="F21" i="1"/>
  <c r="F21" i="6"/>
  <c r="H21" i="5"/>
  <c r="J21" i="7"/>
  <c r="I21" i="7"/>
  <c r="H21" i="7"/>
  <c r="K21" i="1"/>
  <c r="J21" i="1"/>
  <c r="J21" i="5"/>
  <c r="H21" i="6"/>
  <c r="I21" i="6"/>
  <c r="J21" i="6"/>
  <c r="F21" i="5"/>
  <c r="I21" i="5"/>
  <c r="K21" i="6"/>
  <c r="H21" i="1"/>
  <c r="L21" i="7"/>
  <c r="L21" i="1"/>
  <c r="C21" i="1"/>
  <c r="L21" i="5"/>
  <c r="L21" i="6"/>
  <c r="C21" i="5"/>
  <c r="C21" i="6"/>
  <c r="O5" i="1"/>
  <c r="O14" i="6"/>
  <c r="O4" i="6"/>
  <c r="O15" i="1"/>
  <c r="O18" i="6"/>
  <c r="O7" i="6"/>
  <c r="O8" i="6"/>
  <c r="O20" i="1"/>
  <c r="C21" i="7"/>
  <c r="O3" i="1"/>
  <c r="O10" i="6"/>
  <c r="D21" i="7"/>
  <c r="O14" i="5"/>
  <c r="O10" i="5"/>
  <c r="O3" i="6"/>
  <c r="O16" i="5"/>
  <c r="O8" i="1"/>
  <c r="D21" i="6"/>
  <c r="O9" i="5"/>
  <c r="D21" i="5"/>
  <c r="M20" i="6"/>
  <c r="M20" i="5"/>
  <c r="M18" i="6"/>
  <c r="M16" i="1"/>
  <c r="O16" i="1"/>
  <c r="M9" i="1"/>
  <c r="O9" i="1"/>
  <c r="M20" i="1"/>
  <c r="M4" i="1" l="1"/>
  <c r="M21" i="1" s="1"/>
  <c r="M21" i="7"/>
  <c r="E21" i="6"/>
  <c r="M21" i="6"/>
  <c r="E21" i="5"/>
  <c r="M21" i="5"/>
</calcChain>
</file>

<file path=xl/sharedStrings.xml><?xml version="1.0" encoding="utf-8"?>
<sst xmlns="http://schemas.openxmlformats.org/spreadsheetml/2006/main" count="110" uniqueCount="33">
  <si>
    <t>Blok No</t>
  </si>
  <si>
    <t>D-10</t>
  </si>
  <si>
    <t>Daire No</t>
  </si>
  <si>
    <t>B1-10</t>
  </si>
  <si>
    <t>B2-04A</t>
  </si>
  <si>
    <t>B2-04B</t>
  </si>
  <si>
    <t>ÖDENECEK TOPLAM BORÇ</t>
  </si>
  <si>
    <t>SICAK SU BEDELİ</t>
  </si>
  <si>
    <t>ÖDENMİŞ</t>
  </si>
  <si>
    <t>ÖNCEKİ AY TOPLAM BORÇ</t>
  </si>
  <si>
    <t>TOPLAM</t>
  </si>
  <si>
    <t xml:space="preserve"> </t>
  </si>
  <si>
    <t>OKUMA BEDELİ</t>
  </si>
  <si>
    <t>AİDAT   (BU AYIN)</t>
  </si>
  <si>
    <t>GÜNÜ GEÇEN BORÇ</t>
  </si>
  <si>
    <t>ORTAK ISINMA</t>
  </si>
  <si>
    <t>ÖZEL ISINMA</t>
  </si>
  <si>
    <t>SICAK SU HAZIR TUTMA BEDELİ</t>
  </si>
  <si>
    <t>GECİKME FAİZİ (%7)</t>
  </si>
  <si>
    <t>SON ÖDEME TARİHİ AY SONU OLUP, SONRASINDA %7 FAİZ İŞLEYECEKTİR.</t>
  </si>
  <si>
    <t>MART 2026 ÖDEME TAKİP TABLOSU</t>
  </si>
  <si>
    <t>ASANSÖR MAVİ ETİKET İÇİN YAPILACAKLAR TUTARI</t>
  </si>
  <si>
    <t>KASNAK V YAPILMASI</t>
  </si>
  <si>
    <t>4 KAPININ HİDROLİĞİNİN YENİLENMESİ</t>
  </si>
  <si>
    <t>1 KAPININ TAMİRİNİN YAPILMASI</t>
  </si>
  <si>
    <t>1 BOYLER TANKININ TAMİRİ</t>
  </si>
  <si>
    <t>GENEL TOPLAM</t>
  </si>
  <si>
    <t xml:space="preserve">TÜM ASANSÖRLERİMİZ KIRMIZI ETİKETLENDİ. SATIN ALMA KOMİSYONUMUZUN ÇALIŞMASI SONRASI UYGUN FİYATLAR BELİRLENDİ. ANA KAPILARIMIZDAKİ HİDROLİKLERİN YENİLENMESİ GEREKMEKTEDİR.  2 ADET AKTİF BOYLERİN BİR TANESİNİN TAMİR İHTİYACI VARDIR, HER AN SICAK SUYUMUZ KESİLEBİLECEK DURUMDADIR. ACİL DURUMLARDAN DOLAYI SAĞDAKİ DEMİRBAŞ GİDERLERİNİN TOPLANMASI ZARURİ OLMUŞTUR. </t>
  </si>
  <si>
    <t>KİRACILARIN EV SAHİPLERİ İLE GÖRÜŞEREK DEMİRBAŞ ÜCRETİNİ ÖDEYİP, KİRADAN DÜŞMESİ ÖNERİLMEKTEDİR. SADECE BU AY İÇİN DEMİRBAŞ ÜCRETİ VARDIR.</t>
  </si>
  <si>
    <t>DEMİRBAŞ (Bir defalık)</t>
  </si>
  <si>
    <t>9mart giriş</t>
  </si>
  <si>
    <t>aidat</t>
  </si>
  <si>
    <t>ev sah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</si>
</sst>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_T_L"/>
    <numFmt numFmtId="165" formatCode="#,##0.000000000000"/>
    <numFmt numFmtId="166" formatCode="#,##0.00000000000"/>
    <numFmt numFmtId="167" formatCode="#,##0.000000000"/>
    <numFmt numFmtId="168" formatCode="_-* #,##0.00\ _₺_-;\-* #,##0.00\ _₺_-;_-* &quot;-&quot;??\ _₺_-;_-@_-"/>
  </numFmts>
  <fonts count="13" x14ac:knownFonts="1"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1"/>
      <color indexed="63"/>
      <name val="Tahoma"/>
      <family val="2"/>
      <charset val="162"/>
    </font>
    <font>
      <sz val="8"/>
      <color indexed="63"/>
      <name val="Tahoma"/>
      <family val="2"/>
      <charset val="162"/>
    </font>
    <font>
      <sz val="11"/>
      <name val="Arial"/>
      <family val="2"/>
      <charset val="162"/>
    </font>
    <font>
      <sz val="8"/>
      <color indexed="63"/>
      <name val="Tahoma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11"/>
      <color indexed="63"/>
      <name val="Calibri"/>
      <family val="2"/>
      <charset val="162"/>
      <scheme val="minor"/>
    </font>
    <font>
      <sz val="8"/>
      <color indexed="63"/>
      <name val="Tahoma"/>
      <family val="2"/>
      <charset val="162"/>
    </font>
    <font>
      <sz val="11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8" fontId="12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4" fontId="0" fillId="0" borderId="0" xfId="0" applyNumberFormat="1"/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4" fontId="0" fillId="0" borderId="1" xfId="0" applyNumberFormat="1" applyFill="1" applyBorder="1" applyAlignment="1">
      <alignment horizontal="left"/>
    </xf>
    <xf numFmtId="0" fontId="0" fillId="0" borderId="0" xfId="0" applyAlignment="1">
      <alignment horizontal="center" vertical="center"/>
    </xf>
    <xf numFmtId="4" fontId="3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 vertical="top"/>
    </xf>
    <xf numFmtId="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textRotation="90"/>
    </xf>
    <xf numFmtId="0" fontId="8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top"/>
    </xf>
    <xf numFmtId="165" fontId="0" fillId="0" borderId="0" xfId="0" applyNumberFormat="1"/>
    <xf numFmtId="166" fontId="0" fillId="0" borderId="0" xfId="0" applyNumberFormat="1"/>
    <xf numFmtId="4" fontId="4" fillId="2" borderId="1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4" fontId="5" fillId="2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left" vertical="center"/>
    </xf>
    <xf numFmtId="4" fontId="0" fillId="0" borderId="1" xfId="0" applyNumberFormat="1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left" vertical="top"/>
    </xf>
    <xf numFmtId="4" fontId="0" fillId="0" borderId="1" xfId="0" applyNumberFormat="1" applyFont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left"/>
    </xf>
    <xf numFmtId="4" fontId="0" fillId="0" borderId="1" xfId="0" applyNumberFormat="1" applyFont="1" applyBorder="1" applyAlignment="1">
      <alignment horizontal="left"/>
    </xf>
    <xf numFmtId="4" fontId="6" fillId="0" borderId="1" xfId="0" applyNumberFormat="1" applyFont="1" applyBorder="1"/>
    <xf numFmtId="2" fontId="0" fillId="4" borderId="0" xfId="0" applyNumberFormat="1" applyFill="1" applyAlignment="1">
      <alignment wrapText="1"/>
    </xf>
    <xf numFmtId="167" fontId="0" fillId="0" borderId="0" xfId="0" applyNumberFormat="1"/>
    <xf numFmtId="4" fontId="4" fillId="2" borderId="2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0" fontId="0" fillId="0" borderId="0" xfId="0" applyFill="1"/>
    <xf numFmtId="4" fontId="11" fillId="2" borderId="2" xfId="0" applyNumberFormat="1" applyFon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1" fontId="8" fillId="0" borderId="1" xfId="0" applyNumberFormat="1" applyFont="1" applyBorder="1"/>
    <xf numFmtId="1" fontId="3" fillId="0" borderId="1" xfId="0" applyNumberFormat="1" applyFont="1" applyBorder="1" applyAlignment="1">
      <alignment horizontal="left" vertical="top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4" fontId="0" fillId="0" borderId="0" xfId="0" applyNumberFormat="1" applyFill="1"/>
    <xf numFmtId="0" fontId="8" fillId="5" borderId="1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textRotation="90"/>
    </xf>
    <xf numFmtId="0" fontId="8" fillId="4" borderId="5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</cellXfs>
  <cellStyles count="2">
    <cellStyle name="Normal" xfId="0" builtinId="0"/>
    <cellStyle name="Virgü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Normal="100" workbookViewId="0">
      <selection activeCell="M21" sqref="C21:M21"/>
    </sheetView>
  </sheetViews>
  <sheetFormatPr defaultRowHeight="15" x14ac:dyDescent="0.25"/>
  <cols>
    <col min="1" max="1" width="5" customWidth="1"/>
    <col min="2" max="2" width="8.5703125" bestFit="1" customWidth="1"/>
    <col min="3" max="3" width="12.140625" customWidth="1"/>
    <col min="4" max="4" width="11.7109375" style="12" customWidth="1"/>
    <col min="5" max="5" width="10.42578125" bestFit="1" customWidth="1"/>
    <col min="6" max="6" width="11.42578125" customWidth="1"/>
    <col min="7" max="7" width="8.42578125" customWidth="1"/>
    <col min="8" max="8" width="10.42578125" bestFit="1" customWidth="1"/>
    <col min="9" max="9" width="11.28515625" customWidth="1"/>
    <col min="10" max="10" width="11.140625" customWidth="1"/>
    <col min="11" max="11" width="10.42578125" bestFit="1" customWidth="1"/>
    <col min="12" max="12" width="11.42578125" bestFit="1" customWidth="1"/>
    <col min="13" max="13" width="13.28515625" customWidth="1"/>
    <col min="14" max="14" width="3.5703125" customWidth="1"/>
    <col min="15" max="15" width="17.42578125" style="26" bestFit="1" customWidth="1"/>
  </cols>
  <sheetData>
    <row r="1" spans="1:15" x14ac:dyDescent="0.25">
      <c r="A1" s="54" t="s">
        <v>20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5" ht="45.75" x14ac:dyDescent="0.25">
      <c r="A2" s="3" t="s">
        <v>0</v>
      </c>
      <c r="B2" s="20" t="s">
        <v>2</v>
      </c>
      <c r="C2" s="4" t="s">
        <v>9</v>
      </c>
      <c r="D2" s="4" t="s">
        <v>8</v>
      </c>
      <c r="E2" s="4" t="s">
        <v>18</v>
      </c>
      <c r="F2" s="4" t="s">
        <v>29</v>
      </c>
      <c r="G2" s="41" t="s">
        <v>17</v>
      </c>
      <c r="H2" s="4" t="s">
        <v>12</v>
      </c>
      <c r="I2" s="4" t="s">
        <v>15</v>
      </c>
      <c r="J2" s="21" t="s">
        <v>16</v>
      </c>
      <c r="K2" s="4" t="s">
        <v>7</v>
      </c>
      <c r="L2" s="4" t="s">
        <v>13</v>
      </c>
      <c r="M2" s="5" t="s">
        <v>6</v>
      </c>
      <c r="O2" s="38" t="s">
        <v>14</v>
      </c>
    </row>
    <row r="3" spans="1:15" ht="18.95" customHeight="1" x14ac:dyDescent="0.25">
      <c r="A3" s="56" t="s">
        <v>1</v>
      </c>
      <c r="B3" s="19">
        <v>1</v>
      </c>
      <c r="C3" s="8">
        <v>3886.3606254858546</v>
      </c>
      <c r="D3" s="28"/>
      <c r="E3" s="8">
        <f t="shared" ref="E3:E18" si="0">(C3-D3)*0.07</f>
        <v>272.04524378400987</v>
      </c>
      <c r="F3" s="8">
        <v>4070</v>
      </c>
      <c r="G3" s="8">
        <v>80</v>
      </c>
      <c r="H3" s="16">
        <v>97</v>
      </c>
      <c r="I3" s="16">
        <v>550</v>
      </c>
      <c r="J3" s="22">
        <v>226.09630000000001</v>
      </c>
      <c r="K3" s="18">
        <v>228.56790000000001</v>
      </c>
      <c r="L3" s="15">
        <v>2600</v>
      </c>
      <c r="M3" s="6">
        <f>C3-D3+E3+H3+K3+L3+I3+J3+F3+G3</f>
        <v>12010.070069269865</v>
      </c>
      <c r="N3" s="2"/>
      <c r="O3" s="26">
        <f>C3-D3</f>
        <v>3886.3606254858546</v>
      </c>
    </row>
    <row r="4" spans="1:15" ht="18.95" customHeight="1" x14ac:dyDescent="0.25">
      <c r="A4" s="56"/>
      <c r="B4" s="19">
        <v>2</v>
      </c>
      <c r="C4" s="8">
        <v>10367.881018349117</v>
      </c>
      <c r="D4" s="28">
        <v>6200</v>
      </c>
      <c r="E4" s="8">
        <f t="shared" si="0"/>
        <v>291.7516712844382</v>
      </c>
      <c r="F4" s="8">
        <v>4070</v>
      </c>
      <c r="G4" s="8"/>
      <c r="H4" s="16">
        <v>97</v>
      </c>
      <c r="I4" s="16">
        <v>550</v>
      </c>
      <c r="J4" s="22">
        <v>519.70749999999998</v>
      </c>
      <c r="K4" s="18">
        <v>0</v>
      </c>
      <c r="L4" s="15">
        <v>2600</v>
      </c>
      <c r="M4" s="6">
        <f t="shared" ref="M4:M20" si="1">C4-D4+E4+H4+K4+L4+I4+J4+F4+G4</f>
        <v>12296.340189633554</v>
      </c>
      <c r="O4" s="26">
        <f t="shared" ref="O4:O20" si="2">C4-D4</f>
        <v>4167.8810183491169</v>
      </c>
    </row>
    <row r="5" spans="1:15" ht="18.95" customHeight="1" x14ac:dyDescent="0.25">
      <c r="A5" s="56"/>
      <c r="B5" s="19">
        <v>3</v>
      </c>
      <c r="C5" s="8">
        <v>4227.7262286856785</v>
      </c>
      <c r="D5" s="29">
        <v>4227</v>
      </c>
      <c r="E5" s="8"/>
      <c r="F5" s="8">
        <v>4240</v>
      </c>
      <c r="G5" s="8">
        <v>80</v>
      </c>
      <c r="H5" s="16">
        <v>97</v>
      </c>
      <c r="I5" s="16">
        <v>950</v>
      </c>
      <c r="J5" s="22">
        <v>55.738999999999997</v>
      </c>
      <c r="K5" s="18">
        <v>0</v>
      </c>
      <c r="L5" s="15">
        <v>2900</v>
      </c>
      <c r="M5" s="6">
        <f t="shared" si="1"/>
        <v>8323.4652286856781</v>
      </c>
      <c r="O5" s="26">
        <f t="shared" si="2"/>
        <v>0.72622868567850674</v>
      </c>
    </row>
    <row r="6" spans="1:15" ht="18.95" customHeight="1" x14ac:dyDescent="0.25">
      <c r="A6" s="56"/>
      <c r="B6" s="19">
        <v>4</v>
      </c>
      <c r="C6" s="8">
        <v>4913.524489214039</v>
      </c>
      <c r="D6" s="25">
        <v>4914</v>
      </c>
      <c r="E6" s="8"/>
      <c r="F6" s="8">
        <v>4240</v>
      </c>
      <c r="G6" s="8">
        <v>80</v>
      </c>
      <c r="H6" s="16">
        <v>97</v>
      </c>
      <c r="I6" s="16">
        <v>950</v>
      </c>
      <c r="J6" s="22">
        <v>606.84879999999998</v>
      </c>
      <c r="K6" s="18">
        <v>328.56639999999999</v>
      </c>
      <c r="L6" s="15">
        <v>2900</v>
      </c>
      <c r="M6" s="6">
        <f t="shared" si="1"/>
        <v>9201.9396892140394</v>
      </c>
      <c r="O6" s="26">
        <f t="shared" si="2"/>
        <v>-0.47551078596097796</v>
      </c>
    </row>
    <row r="7" spans="1:15" ht="18.95" customHeight="1" x14ac:dyDescent="0.25">
      <c r="A7" s="56"/>
      <c r="B7" s="19">
        <v>5</v>
      </c>
      <c r="C7" s="8">
        <v>35960.451906664675</v>
      </c>
      <c r="D7" s="25">
        <v>20000</v>
      </c>
      <c r="E7" s="8">
        <f t="shared" si="0"/>
        <v>1117.2316334665275</v>
      </c>
      <c r="F7" s="8">
        <v>4240</v>
      </c>
      <c r="G7" s="8">
        <v>80</v>
      </c>
      <c r="H7" s="16">
        <v>97</v>
      </c>
      <c r="I7" s="16">
        <v>950</v>
      </c>
      <c r="J7" s="22">
        <v>726.9624</v>
      </c>
      <c r="K7" s="18">
        <v>42.856400000000001</v>
      </c>
      <c r="L7" s="15">
        <v>2900</v>
      </c>
      <c r="M7" s="6">
        <f t="shared" si="1"/>
        <v>26114.502340131203</v>
      </c>
      <c r="O7" s="26">
        <f t="shared" si="2"/>
        <v>15960.451906664675</v>
      </c>
    </row>
    <row r="8" spans="1:15" ht="18.95" customHeight="1" x14ac:dyDescent="0.25">
      <c r="A8" s="56"/>
      <c r="B8" s="19">
        <v>6</v>
      </c>
      <c r="C8" s="8">
        <v>5140.8121687764296</v>
      </c>
      <c r="D8" s="29">
        <v>5140.8100000000004</v>
      </c>
      <c r="E8" s="8"/>
      <c r="F8" s="8">
        <v>4240</v>
      </c>
      <c r="G8" s="8">
        <v>80</v>
      </c>
      <c r="H8" s="16">
        <v>97</v>
      </c>
      <c r="I8" s="16">
        <v>950</v>
      </c>
      <c r="J8" s="22">
        <v>773.2808</v>
      </c>
      <c r="K8" s="18">
        <v>357.13729999999998</v>
      </c>
      <c r="L8" s="15">
        <v>2900</v>
      </c>
      <c r="M8" s="6">
        <f t="shared" si="1"/>
        <v>9397.42026877643</v>
      </c>
      <c r="N8" s="2"/>
      <c r="O8" s="26">
        <f t="shared" si="2"/>
        <v>2.168776429243735E-3</v>
      </c>
    </row>
    <row r="9" spans="1:15" ht="18.95" customHeight="1" thickBot="1" x14ac:dyDescent="0.3">
      <c r="A9" s="56"/>
      <c r="B9" s="19">
        <v>7</v>
      </c>
      <c r="C9" s="8">
        <v>4187.2074683161563</v>
      </c>
      <c r="D9" s="29"/>
      <c r="E9" s="8">
        <f t="shared" si="0"/>
        <v>293.10452278213097</v>
      </c>
      <c r="F9" s="8">
        <v>4240</v>
      </c>
      <c r="G9" s="8">
        <v>80</v>
      </c>
      <c r="H9" s="16">
        <v>97</v>
      </c>
      <c r="I9" s="16">
        <v>950</v>
      </c>
      <c r="J9" s="22">
        <v>742.66359999999997</v>
      </c>
      <c r="K9" s="18">
        <v>157.1404</v>
      </c>
      <c r="L9" s="15">
        <v>2900</v>
      </c>
      <c r="M9" s="6">
        <f t="shared" si="1"/>
        <v>13647.115991098288</v>
      </c>
      <c r="O9" s="26">
        <f t="shared" si="2"/>
        <v>4187.2074683161563</v>
      </c>
    </row>
    <row r="10" spans="1:15" ht="18.95" customHeight="1" thickBot="1" x14ac:dyDescent="0.3">
      <c r="A10" s="56"/>
      <c r="B10" s="19">
        <v>8</v>
      </c>
      <c r="C10" s="8">
        <v>4376.7422227502966</v>
      </c>
      <c r="D10" s="40">
        <v>4377</v>
      </c>
      <c r="E10" s="8"/>
      <c r="F10" s="8">
        <v>4240</v>
      </c>
      <c r="G10" s="8">
        <v>80</v>
      </c>
      <c r="H10" s="16">
        <v>97</v>
      </c>
      <c r="I10" s="16">
        <v>950</v>
      </c>
      <c r="J10" s="22">
        <v>212.75030000000001</v>
      </c>
      <c r="K10" s="18">
        <v>71.427400000000006</v>
      </c>
      <c r="L10" s="15">
        <v>2900</v>
      </c>
      <c r="M10" s="6">
        <f t="shared" si="1"/>
        <v>8550.9199227502977</v>
      </c>
      <c r="O10" s="26">
        <f t="shared" si="2"/>
        <v>-0.25777724970339477</v>
      </c>
    </row>
    <row r="11" spans="1:15" ht="18.95" customHeight="1" x14ac:dyDescent="0.25">
      <c r="A11" s="56"/>
      <c r="B11" s="19">
        <v>9</v>
      </c>
      <c r="C11" s="8">
        <v>4955.1826013073005</v>
      </c>
      <c r="D11" s="29">
        <v>4956</v>
      </c>
      <c r="E11" s="8"/>
      <c r="F11" s="8">
        <v>4240</v>
      </c>
      <c r="G11" s="8">
        <v>80</v>
      </c>
      <c r="H11" s="16">
        <v>97</v>
      </c>
      <c r="I11" s="16">
        <v>950</v>
      </c>
      <c r="J11" s="22">
        <v>536.19370000000004</v>
      </c>
      <c r="K11" s="18">
        <v>342.8519</v>
      </c>
      <c r="L11" s="15">
        <v>2900</v>
      </c>
      <c r="M11" s="6">
        <f t="shared" si="1"/>
        <v>9145.2282013073</v>
      </c>
      <c r="O11" s="26">
        <f t="shared" si="2"/>
        <v>-0.8173986926994985</v>
      </c>
    </row>
    <row r="12" spans="1:15" ht="18.95" customHeight="1" x14ac:dyDescent="0.25">
      <c r="A12" s="56"/>
      <c r="B12" s="19">
        <v>10</v>
      </c>
      <c r="C12" s="8">
        <v>4890.2725209</v>
      </c>
      <c r="D12" s="29">
        <v>4900</v>
      </c>
      <c r="E12" s="8"/>
      <c r="F12" s="8">
        <v>4240</v>
      </c>
      <c r="G12" s="8">
        <v>80</v>
      </c>
      <c r="H12" s="16">
        <v>97</v>
      </c>
      <c r="I12" s="16">
        <v>950</v>
      </c>
      <c r="J12" s="22">
        <v>564.45569999999998</v>
      </c>
      <c r="K12" s="18">
        <v>185.7114</v>
      </c>
      <c r="L12" s="15">
        <v>2900</v>
      </c>
      <c r="M12" s="6">
        <f>C12-D12+E12+H12+K12+L12+I12+J12+F12+G12</f>
        <v>9007.4396209000006</v>
      </c>
      <c r="O12" s="26">
        <f>C12-D12</f>
        <v>-9.7274790999999823</v>
      </c>
    </row>
    <row r="13" spans="1:15" ht="18.95" customHeight="1" thickBot="1" x14ac:dyDescent="0.3">
      <c r="A13" s="56"/>
      <c r="B13" s="19">
        <v>11</v>
      </c>
      <c r="C13" s="8">
        <v>5128.5731765662376</v>
      </c>
      <c r="D13" s="29">
        <v>5128.57</v>
      </c>
      <c r="E13" s="8"/>
      <c r="F13" s="8">
        <v>4240</v>
      </c>
      <c r="G13" s="8">
        <v>80</v>
      </c>
      <c r="H13" s="16">
        <v>97</v>
      </c>
      <c r="I13" s="16">
        <v>950</v>
      </c>
      <c r="J13" s="22">
        <v>837.65539999999999</v>
      </c>
      <c r="K13" s="18">
        <v>285.7099</v>
      </c>
      <c r="L13" s="15">
        <v>2900</v>
      </c>
      <c r="M13" s="6">
        <f t="shared" si="1"/>
        <v>9390.3684765662365</v>
      </c>
      <c r="O13" s="26">
        <f t="shared" si="2"/>
        <v>3.1765662379257265E-3</v>
      </c>
    </row>
    <row r="14" spans="1:15" ht="18.95" customHeight="1" thickBot="1" x14ac:dyDescent="0.3">
      <c r="A14" s="56"/>
      <c r="B14" s="19">
        <v>12</v>
      </c>
      <c r="C14" s="8">
        <v>4838.325670106572</v>
      </c>
      <c r="D14" s="40">
        <v>4838</v>
      </c>
      <c r="E14" s="8"/>
      <c r="F14" s="8">
        <v>4240</v>
      </c>
      <c r="G14" s="8">
        <v>80</v>
      </c>
      <c r="H14" s="16">
        <v>97</v>
      </c>
      <c r="I14" s="16">
        <v>950</v>
      </c>
      <c r="J14" s="22">
        <v>573.09130000000005</v>
      </c>
      <c r="K14" s="18">
        <v>128.5694</v>
      </c>
      <c r="L14" s="15">
        <v>2900</v>
      </c>
      <c r="M14" s="6">
        <f t="shared" si="1"/>
        <v>8968.9863701065715</v>
      </c>
      <c r="N14" s="2"/>
      <c r="O14" s="26">
        <f t="shared" si="2"/>
        <v>0.32567010657203355</v>
      </c>
    </row>
    <row r="15" spans="1:15" ht="18.95" customHeight="1" x14ac:dyDescent="0.25">
      <c r="A15" s="56"/>
      <c r="B15" s="19">
        <v>13</v>
      </c>
      <c r="C15" s="8">
        <v>13032.169371649692</v>
      </c>
      <c r="D15" s="29">
        <v>13032.17</v>
      </c>
      <c r="E15" s="8"/>
      <c r="F15" s="8">
        <v>4240</v>
      </c>
      <c r="G15" s="8">
        <v>80</v>
      </c>
      <c r="H15" s="16">
        <v>97</v>
      </c>
      <c r="I15" s="16">
        <v>950</v>
      </c>
      <c r="J15" s="22">
        <v>351.70530000000002</v>
      </c>
      <c r="K15" s="18">
        <v>71.427400000000006</v>
      </c>
      <c r="L15" s="15">
        <v>2900</v>
      </c>
      <c r="M15" s="6">
        <f t="shared" si="1"/>
        <v>8690.1320716496921</v>
      </c>
      <c r="O15" s="26">
        <f t="shared" si="2"/>
        <v>-6.2835030803398695E-4</v>
      </c>
    </row>
    <row r="16" spans="1:15" ht="18.95" customHeight="1" x14ac:dyDescent="0.25">
      <c r="A16" s="56"/>
      <c r="B16" s="19">
        <v>14</v>
      </c>
      <c r="C16" s="8">
        <v>4779.9620351368558</v>
      </c>
      <c r="D16" s="29"/>
      <c r="E16" s="8">
        <f t="shared" si="0"/>
        <v>334.59734245957992</v>
      </c>
      <c r="F16" s="8">
        <v>4240</v>
      </c>
      <c r="G16" s="8">
        <v>80</v>
      </c>
      <c r="H16" s="16">
        <v>97</v>
      </c>
      <c r="I16" s="16">
        <v>950</v>
      </c>
      <c r="J16" s="22">
        <v>397.23860000000002</v>
      </c>
      <c r="K16" s="18">
        <v>0</v>
      </c>
      <c r="L16" s="15">
        <v>2900</v>
      </c>
      <c r="M16" s="6">
        <f t="shared" si="1"/>
        <v>13778.797977596436</v>
      </c>
      <c r="N16" s="2"/>
      <c r="O16" s="26">
        <f t="shared" si="2"/>
        <v>4779.9620351368558</v>
      </c>
    </row>
    <row r="17" spans="1:16" ht="18.95" customHeight="1" x14ac:dyDescent="0.25">
      <c r="A17" s="56"/>
      <c r="B17" s="19">
        <v>15</v>
      </c>
      <c r="C17" s="10">
        <v>17084.552831745776</v>
      </c>
      <c r="D17" s="30"/>
      <c r="E17" s="8">
        <f t="shared" si="0"/>
        <v>1195.9186982222045</v>
      </c>
      <c r="F17" s="8">
        <v>4240</v>
      </c>
      <c r="G17" s="8">
        <v>80</v>
      </c>
      <c r="H17" s="16">
        <v>97</v>
      </c>
      <c r="I17" s="16">
        <v>950</v>
      </c>
      <c r="J17" s="22">
        <v>733.24289999999996</v>
      </c>
      <c r="K17" s="18">
        <v>485.70679999999999</v>
      </c>
      <c r="L17" s="15">
        <v>2900</v>
      </c>
      <c r="M17" s="6">
        <f t="shared" si="1"/>
        <v>27766.421229967982</v>
      </c>
      <c r="N17" s="2"/>
      <c r="O17" s="26">
        <f t="shared" si="2"/>
        <v>17084.552831745776</v>
      </c>
    </row>
    <row r="18" spans="1:16" ht="18.95" customHeight="1" x14ac:dyDescent="0.25">
      <c r="A18" s="56"/>
      <c r="B18" s="19">
        <v>16</v>
      </c>
      <c r="C18" s="10">
        <v>26191.032172533716</v>
      </c>
      <c r="D18" s="29">
        <v>6192</v>
      </c>
      <c r="E18" s="8">
        <f t="shared" si="0"/>
        <v>1399.9322520773603</v>
      </c>
      <c r="F18" s="8">
        <v>4240</v>
      </c>
      <c r="G18" s="8">
        <v>80</v>
      </c>
      <c r="H18" s="16">
        <v>97</v>
      </c>
      <c r="I18" s="16">
        <v>950</v>
      </c>
      <c r="J18" s="22">
        <v>444.34199999999998</v>
      </c>
      <c r="K18" s="18">
        <v>342.8519</v>
      </c>
      <c r="L18" s="15">
        <v>2900</v>
      </c>
      <c r="M18" s="6">
        <f t="shared" si="1"/>
        <v>30453.158324611079</v>
      </c>
      <c r="O18" s="26">
        <f t="shared" si="2"/>
        <v>19999.032172533716</v>
      </c>
    </row>
    <row r="19" spans="1:16" ht="18.95" customHeight="1" thickBot="1" x14ac:dyDescent="0.3">
      <c r="A19" s="56"/>
      <c r="B19" s="19">
        <v>17</v>
      </c>
      <c r="C19" s="8">
        <v>9052.9272878394222</v>
      </c>
      <c r="D19" s="29">
        <f>4500+4500</f>
        <v>9000</v>
      </c>
      <c r="E19" s="8"/>
      <c r="F19" s="8">
        <v>4240</v>
      </c>
      <c r="G19" s="8">
        <v>80</v>
      </c>
      <c r="H19" s="16">
        <v>97</v>
      </c>
      <c r="I19" s="16">
        <v>950</v>
      </c>
      <c r="J19" s="22">
        <v>379.9674</v>
      </c>
      <c r="K19" s="18">
        <v>0</v>
      </c>
      <c r="L19" s="15">
        <v>2900</v>
      </c>
      <c r="M19" s="6">
        <f t="shared" si="1"/>
        <v>8699.8946878394217</v>
      </c>
      <c r="N19" s="2"/>
      <c r="O19" s="26">
        <f t="shared" si="2"/>
        <v>52.927287839422206</v>
      </c>
      <c r="P19" s="2"/>
    </row>
    <row r="20" spans="1:16" ht="18.95" customHeight="1" thickBot="1" x14ac:dyDescent="0.3">
      <c r="A20" s="56"/>
      <c r="B20" s="19">
        <v>18</v>
      </c>
      <c r="C20" s="8">
        <v>5236.0926258940453</v>
      </c>
      <c r="D20" s="40">
        <v>5237</v>
      </c>
      <c r="E20" s="8"/>
      <c r="F20" s="8">
        <v>4240</v>
      </c>
      <c r="G20" s="8">
        <v>80</v>
      </c>
      <c r="H20" s="16">
        <v>97</v>
      </c>
      <c r="I20" s="16">
        <v>950</v>
      </c>
      <c r="J20" s="22">
        <v>697.13030000000003</v>
      </c>
      <c r="K20" s="18">
        <v>371.4228</v>
      </c>
      <c r="L20" s="15">
        <v>2900</v>
      </c>
      <c r="M20" s="6">
        <f t="shared" si="1"/>
        <v>9334.6457258940463</v>
      </c>
      <c r="O20" s="26">
        <f t="shared" si="2"/>
        <v>-0.90737410595465917</v>
      </c>
    </row>
    <row r="21" spans="1:16" x14ac:dyDescent="0.25">
      <c r="A21" s="56"/>
      <c r="B21" s="19" t="s">
        <v>10</v>
      </c>
      <c r="C21" s="50">
        <f>SUM(C3:C20)</f>
        <v>168249.79642192187</v>
      </c>
      <c r="D21" s="51">
        <f t="shared" ref="D21:M21" si="3">SUM(D3:D20)</f>
        <v>98142.55</v>
      </c>
      <c r="E21" s="50">
        <f>SUM(E3:E20)</f>
        <v>4904.5813640762517</v>
      </c>
      <c r="F21" s="50">
        <f>SUM(F3:F20)</f>
        <v>75980</v>
      </c>
      <c r="G21" s="50">
        <f>SUM(G3:G20)</f>
        <v>1360</v>
      </c>
      <c r="H21" s="50">
        <f>SUM(H3:H20)</f>
        <v>1746</v>
      </c>
      <c r="I21" s="50">
        <f t="shared" si="3"/>
        <v>16300</v>
      </c>
      <c r="J21" s="50">
        <f>SUM(J3:J20)</f>
        <v>9379.0712999999996</v>
      </c>
      <c r="K21" s="50">
        <f>SUM(K3:K20)</f>
        <v>3399.9472999999998</v>
      </c>
      <c r="L21" s="50">
        <f t="shared" si="3"/>
        <v>51600</v>
      </c>
      <c r="M21" s="50">
        <f t="shared" si="3"/>
        <v>234776.84638599813</v>
      </c>
    </row>
    <row r="22" spans="1:16" ht="8.2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</row>
    <row r="23" spans="1:16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9"/>
      <c r="N23" s="46"/>
      <c r="O23" s="46"/>
    </row>
    <row r="24" spans="1:16" ht="15" customHeight="1" x14ac:dyDescent="0.25">
      <c r="A24" s="61" t="s">
        <v>27</v>
      </c>
      <c r="B24" s="61"/>
      <c r="C24" s="61"/>
      <c r="D24" s="61"/>
      <c r="E24" s="61"/>
      <c r="F24" s="61"/>
      <c r="G24" s="61"/>
      <c r="H24" s="60" t="s">
        <v>21</v>
      </c>
      <c r="I24" s="60"/>
      <c r="J24" s="60"/>
      <c r="K24" s="60"/>
      <c r="L24" s="60"/>
      <c r="M24" s="1">
        <v>220000</v>
      </c>
      <c r="N24" s="46"/>
      <c r="O24" s="46"/>
    </row>
    <row r="25" spans="1:16" x14ac:dyDescent="0.25">
      <c r="A25" s="61"/>
      <c r="B25" s="61"/>
      <c r="C25" s="61"/>
      <c r="D25" s="61"/>
      <c r="E25" s="61"/>
      <c r="F25" s="61"/>
      <c r="G25" s="61"/>
      <c r="H25" s="60" t="s">
        <v>22</v>
      </c>
      <c r="I25" s="60"/>
      <c r="J25" s="60"/>
      <c r="K25" s="60"/>
      <c r="L25" s="60"/>
      <c r="M25" s="1">
        <f>20000*1.2</f>
        <v>24000</v>
      </c>
    </row>
    <row r="26" spans="1:16" x14ac:dyDescent="0.25">
      <c r="A26" s="61"/>
      <c r="B26" s="61"/>
      <c r="C26" s="61"/>
      <c r="D26" s="61"/>
      <c r="E26" s="61"/>
      <c r="F26" s="61"/>
      <c r="G26" s="61"/>
      <c r="H26" s="60" t="s">
        <v>23</v>
      </c>
      <c r="I26" s="60"/>
      <c r="J26" s="60"/>
      <c r="K26" s="60"/>
      <c r="L26" s="60"/>
      <c r="M26" s="1">
        <v>20000</v>
      </c>
    </row>
    <row r="27" spans="1:16" x14ac:dyDescent="0.25">
      <c r="A27" s="61"/>
      <c r="B27" s="61"/>
      <c r="C27" s="61"/>
      <c r="D27" s="61"/>
      <c r="E27" s="61"/>
      <c r="F27" s="61"/>
      <c r="G27" s="61"/>
      <c r="H27" s="60" t="s">
        <v>24</v>
      </c>
      <c r="I27" s="60"/>
      <c r="J27" s="60"/>
      <c r="K27" s="60"/>
      <c r="L27" s="60"/>
      <c r="M27" s="1">
        <v>5000</v>
      </c>
    </row>
    <row r="28" spans="1:16" x14ac:dyDescent="0.25">
      <c r="A28" s="61"/>
      <c r="B28" s="61"/>
      <c r="C28" s="61"/>
      <c r="D28" s="61"/>
      <c r="E28" s="61"/>
      <c r="F28" s="61"/>
      <c r="G28" s="61"/>
      <c r="H28" s="60" t="s">
        <v>25</v>
      </c>
      <c r="I28" s="60"/>
      <c r="J28" s="60"/>
      <c r="K28" s="60"/>
      <c r="L28" s="60"/>
      <c r="M28" s="1">
        <v>75000</v>
      </c>
    </row>
    <row r="29" spans="1:16" x14ac:dyDescent="0.25">
      <c r="A29" s="61"/>
      <c r="B29" s="61"/>
      <c r="C29" s="61"/>
      <c r="D29" s="61"/>
      <c r="E29" s="61"/>
      <c r="F29" s="61"/>
      <c r="G29" s="61"/>
      <c r="H29" s="60" t="s">
        <v>26</v>
      </c>
      <c r="I29" s="60"/>
      <c r="J29" s="60"/>
      <c r="K29" s="60"/>
      <c r="L29" s="60"/>
      <c r="M29" s="1">
        <v>344000</v>
      </c>
    </row>
    <row r="30" spans="1:16" x14ac:dyDescent="0.25">
      <c r="A30" s="62" t="s">
        <v>28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</row>
  </sheetData>
  <mergeCells count="12">
    <mergeCell ref="A30:M30"/>
    <mergeCell ref="H24:L24"/>
    <mergeCell ref="H25:L25"/>
    <mergeCell ref="H26:L26"/>
    <mergeCell ref="H27:L27"/>
    <mergeCell ref="H28:L28"/>
    <mergeCell ref="A1:M1"/>
    <mergeCell ref="A22:M22"/>
    <mergeCell ref="A3:A21"/>
    <mergeCell ref="A23:M23"/>
    <mergeCell ref="H29:L29"/>
    <mergeCell ref="A24:G29"/>
  </mergeCells>
  <pageMargins left="0.39370078740157483" right="0" top="0.39370078740157483" bottom="0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Normal="100" workbookViewId="0">
      <selection activeCell="O25" sqref="O25"/>
    </sheetView>
  </sheetViews>
  <sheetFormatPr defaultRowHeight="15" x14ac:dyDescent="0.25"/>
  <cols>
    <col min="1" max="1" width="5" customWidth="1"/>
    <col min="2" max="2" width="8.5703125" bestFit="1" customWidth="1"/>
    <col min="3" max="3" width="11.42578125" bestFit="1" customWidth="1"/>
    <col min="4" max="4" width="10.42578125" bestFit="1" customWidth="1"/>
    <col min="5" max="5" width="8.85546875" bestFit="1" customWidth="1"/>
    <col min="6" max="6" width="11.42578125" customWidth="1"/>
    <col min="7" max="7" width="9.5703125" customWidth="1"/>
    <col min="8" max="8" width="10.42578125" bestFit="1" customWidth="1"/>
    <col min="9" max="9" width="11.42578125" customWidth="1"/>
    <col min="10" max="10" width="11.42578125" bestFit="1" customWidth="1"/>
    <col min="11" max="11" width="10.42578125" bestFit="1" customWidth="1"/>
    <col min="12" max="12" width="11.85546875" customWidth="1"/>
    <col min="13" max="13" width="14.42578125" customWidth="1"/>
    <col min="14" max="14" width="0.85546875" hidden="1" customWidth="1"/>
    <col min="15" max="15" width="13.28515625" style="26" bestFit="1" customWidth="1"/>
    <col min="22" max="22" width="16.28515625" bestFit="1" customWidth="1"/>
  </cols>
  <sheetData>
    <row r="1" spans="1:26" x14ac:dyDescent="0.25">
      <c r="A1" s="54" t="s">
        <v>20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26" ht="59.25" customHeight="1" x14ac:dyDescent="0.25">
      <c r="A2" s="3" t="s">
        <v>0</v>
      </c>
      <c r="B2" s="20" t="s">
        <v>2</v>
      </c>
      <c r="C2" s="4" t="s">
        <v>9</v>
      </c>
      <c r="D2" s="4" t="s">
        <v>8</v>
      </c>
      <c r="E2" s="4" t="s">
        <v>18</v>
      </c>
      <c r="F2" s="4" t="s">
        <v>29</v>
      </c>
      <c r="G2" s="41" t="s">
        <v>17</v>
      </c>
      <c r="H2" s="4" t="s">
        <v>12</v>
      </c>
      <c r="I2" s="4" t="s">
        <v>15</v>
      </c>
      <c r="J2" s="21" t="s">
        <v>16</v>
      </c>
      <c r="K2" s="4" t="s">
        <v>7</v>
      </c>
      <c r="L2" s="4" t="s">
        <v>13</v>
      </c>
      <c r="M2" s="5" t="s">
        <v>6</v>
      </c>
      <c r="O2" s="38" t="s">
        <v>14</v>
      </c>
    </row>
    <row r="3" spans="1:26" ht="18.95" customHeight="1" x14ac:dyDescent="0.25">
      <c r="A3" s="56" t="s">
        <v>3</v>
      </c>
      <c r="B3" s="19">
        <v>1</v>
      </c>
      <c r="C3" s="7">
        <v>5815.2282534000024</v>
      </c>
      <c r="D3" s="37">
        <v>5815.23</v>
      </c>
      <c r="E3" s="8"/>
      <c r="F3" s="8">
        <v>5000</v>
      </c>
      <c r="G3" s="8">
        <v>80</v>
      </c>
      <c r="H3" s="13">
        <v>97</v>
      </c>
      <c r="I3" s="13">
        <v>1800</v>
      </c>
      <c r="J3" s="22">
        <v>29.832100000000001</v>
      </c>
      <c r="K3" s="13">
        <v>71.427400000000006</v>
      </c>
      <c r="L3" s="14">
        <v>3400</v>
      </c>
      <c r="M3" s="6">
        <f t="shared" ref="M3:M20" si="0">C3-D3+E3+H3+K3+L3+I3+J3+F3+G3</f>
        <v>10478.257753400003</v>
      </c>
      <c r="O3" s="26">
        <f>C3-D3</f>
        <v>-1.746599997204612E-3</v>
      </c>
      <c r="Q3" s="2"/>
    </row>
    <row r="4" spans="1:26" ht="18.95" customHeight="1" x14ac:dyDescent="0.25">
      <c r="A4" s="56"/>
      <c r="B4" s="19">
        <v>2</v>
      </c>
      <c r="C4" s="7">
        <v>7023.8013316023907</v>
      </c>
      <c r="D4" s="31">
        <v>7000</v>
      </c>
      <c r="E4" s="8"/>
      <c r="F4" s="8">
        <v>5000</v>
      </c>
      <c r="G4" s="8">
        <v>80</v>
      </c>
      <c r="H4" s="13">
        <v>97</v>
      </c>
      <c r="I4" s="13">
        <v>1800</v>
      </c>
      <c r="J4" s="22">
        <v>1194.0712000000001</v>
      </c>
      <c r="K4" s="13">
        <v>214.2824</v>
      </c>
      <c r="L4" s="14">
        <v>3400</v>
      </c>
      <c r="M4" s="6">
        <f t="shared" si="0"/>
        <v>11809.154931602392</v>
      </c>
      <c r="O4" s="26">
        <f t="shared" ref="O4:O20" si="1">C4-D4</f>
        <v>23.801331602390746</v>
      </c>
      <c r="V4" s="39"/>
    </row>
    <row r="5" spans="1:26" ht="18.95" customHeight="1" x14ac:dyDescent="0.25">
      <c r="A5" s="56"/>
      <c r="B5" s="19">
        <v>3</v>
      </c>
      <c r="C5" s="7">
        <v>6733.5760046261512</v>
      </c>
      <c r="D5" s="32">
        <v>6734</v>
      </c>
      <c r="E5" s="8"/>
      <c r="F5" s="8">
        <v>5000</v>
      </c>
      <c r="G5" s="8">
        <v>80</v>
      </c>
      <c r="H5" s="13">
        <v>97</v>
      </c>
      <c r="I5" s="13">
        <v>1800</v>
      </c>
      <c r="J5" s="22">
        <v>664.94299999999998</v>
      </c>
      <c r="K5" s="13">
        <v>228.56790000000001</v>
      </c>
      <c r="L5" s="14">
        <v>3500</v>
      </c>
      <c r="M5" s="6">
        <f t="shared" si="0"/>
        <v>11370.08690462615</v>
      </c>
      <c r="O5" s="26">
        <f t="shared" si="1"/>
        <v>-0.42399537384881114</v>
      </c>
    </row>
    <row r="6" spans="1:26" ht="18.95" customHeight="1" x14ac:dyDescent="0.25">
      <c r="A6" s="56"/>
      <c r="B6" s="19">
        <v>4</v>
      </c>
      <c r="C6" s="7">
        <v>7069.9660314360281</v>
      </c>
      <c r="D6" s="25">
        <v>7065</v>
      </c>
      <c r="E6" s="8"/>
      <c r="F6" s="8">
        <v>5000</v>
      </c>
      <c r="G6" s="8">
        <v>80</v>
      </c>
      <c r="H6" s="13">
        <v>97</v>
      </c>
      <c r="I6" s="13">
        <v>1800</v>
      </c>
      <c r="J6" s="22">
        <v>873.76800000000003</v>
      </c>
      <c r="K6" s="13">
        <v>699.98919999999998</v>
      </c>
      <c r="L6" s="14">
        <v>3500</v>
      </c>
      <c r="M6" s="6">
        <f t="shared" si="0"/>
        <v>12055.723231436028</v>
      </c>
      <c r="O6" s="26">
        <f t="shared" si="1"/>
        <v>4.9660314360280609</v>
      </c>
      <c r="S6" s="2"/>
      <c r="V6" s="2"/>
      <c r="Z6" s="2"/>
    </row>
    <row r="7" spans="1:26" ht="18.95" customHeight="1" x14ac:dyDescent="0.25">
      <c r="A7" s="56"/>
      <c r="B7" s="19">
        <v>5</v>
      </c>
      <c r="C7" s="7">
        <v>7250.3806702760103</v>
      </c>
      <c r="D7" s="32">
        <v>7250.38</v>
      </c>
      <c r="E7" s="8"/>
      <c r="F7" s="8">
        <v>5000</v>
      </c>
      <c r="G7" s="8">
        <v>80</v>
      </c>
      <c r="H7" s="13">
        <v>97</v>
      </c>
      <c r="I7" s="13">
        <v>1800</v>
      </c>
      <c r="J7" s="22">
        <v>854.92669999999998</v>
      </c>
      <c r="K7" s="13">
        <v>528.56330000000003</v>
      </c>
      <c r="L7" s="14">
        <v>3500</v>
      </c>
      <c r="M7" s="6">
        <f t="shared" si="0"/>
        <v>11860.490670276009</v>
      </c>
      <c r="O7" s="26">
        <f t="shared" si="1"/>
        <v>6.7027601016889093E-4</v>
      </c>
    </row>
    <row r="8" spans="1:26" ht="18.95" customHeight="1" x14ac:dyDescent="0.25">
      <c r="A8" s="56"/>
      <c r="B8" s="19">
        <v>6</v>
      </c>
      <c r="C8" s="7">
        <v>6487.7722015700001</v>
      </c>
      <c r="D8" s="25">
        <v>6488</v>
      </c>
      <c r="E8" s="8"/>
      <c r="F8" s="8">
        <v>5000</v>
      </c>
      <c r="G8" s="8">
        <v>80</v>
      </c>
      <c r="H8" s="13">
        <v>97</v>
      </c>
      <c r="I8" s="13">
        <v>1800</v>
      </c>
      <c r="J8" s="22">
        <v>287.33069999999998</v>
      </c>
      <c r="K8" s="13">
        <v>71.427400000000006</v>
      </c>
      <c r="L8" s="14">
        <v>3500</v>
      </c>
      <c r="M8" s="6">
        <f t="shared" si="0"/>
        <v>10835.530301570001</v>
      </c>
      <c r="O8" s="26">
        <f t="shared" si="1"/>
        <v>-0.22779842999989341</v>
      </c>
      <c r="P8" s="2"/>
      <c r="Q8" s="2"/>
    </row>
    <row r="9" spans="1:26" ht="18.95" customHeight="1" x14ac:dyDescent="0.25">
      <c r="A9" s="56"/>
      <c r="B9" s="19">
        <v>7</v>
      </c>
      <c r="C9" s="7">
        <v>14400.181921520305</v>
      </c>
      <c r="D9" s="30">
        <f>5000+9400</f>
        <v>14400</v>
      </c>
      <c r="E9" s="8"/>
      <c r="F9" s="8">
        <v>5000</v>
      </c>
      <c r="G9" s="8">
        <v>80</v>
      </c>
      <c r="H9" s="13">
        <v>97</v>
      </c>
      <c r="I9" s="13">
        <v>1800</v>
      </c>
      <c r="J9" s="22">
        <v>453.7627</v>
      </c>
      <c r="K9" s="13">
        <v>299.99540000000002</v>
      </c>
      <c r="L9" s="14">
        <v>3500</v>
      </c>
      <c r="M9" s="6">
        <f t="shared" si="0"/>
        <v>11230.940021520306</v>
      </c>
      <c r="O9" s="26">
        <f t="shared" si="1"/>
        <v>0.181921520304968</v>
      </c>
    </row>
    <row r="10" spans="1:26" ht="18.95" customHeight="1" x14ac:dyDescent="0.25">
      <c r="A10" s="56"/>
      <c r="B10" s="19">
        <v>8</v>
      </c>
      <c r="C10" s="7">
        <v>6740.0530566647758</v>
      </c>
      <c r="D10" s="30">
        <v>6740</v>
      </c>
      <c r="E10" s="8"/>
      <c r="F10" s="8">
        <v>5000</v>
      </c>
      <c r="G10" s="8">
        <v>80</v>
      </c>
      <c r="H10" s="13">
        <v>97</v>
      </c>
      <c r="I10" s="13">
        <v>1800</v>
      </c>
      <c r="J10" s="22">
        <v>910.66570000000002</v>
      </c>
      <c r="K10" s="13">
        <v>42.856400000000001</v>
      </c>
      <c r="L10" s="14">
        <v>3500</v>
      </c>
      <c r="M10" s="6">
        <f t="shared" si="0"/>
        <v>11430.575156664776</v>
      </c>
      <c r="O10" s="26">
        <f t="shared" si="1"/>
        <v>5.305666477579507E-2</v>
      </c>
    </row>
    <row r="11" spans="1:26" ht="18.95" customHeight="1" x14ac:dyDescent="0.25">
      <c r="A11" s="56"/>
      <c r="B11" s="19">
        <v>9</v>
      </c>
      <c r="C11" s="7">
        <v>7306.9860615014122</v>
      </c>
      <c r="D11" s="31">
        <v>7307</v>
      </c>
      <c r="E11" s="8"/>
      <c r="F11" s="8">
        <v>5000</v>
      </c>
      <c r="G11" s="8">
        <v>80</v>
      </c>
      <c r="H11" s="13">
        <v>97</v>
      </c>
      <c r="I11" s="13">
        <v>1800</v>
      </c>
      <c r="J11" s="22">
        <v>1624.2822000000001</v>
      </c>
      <c r="K11" s="13">
        <v>142.85489999999999</v>
      </c>
      <c r="L11" s="14">
        <v>3500</v>
      </c>
      <c r="M11" s="6">
        <f t="shared" si="0"/>
        <v>12244.123161501411</v>
      </c>
      <c r="O11" s="26">
        <f t="shared" si="1"/>
        <v>-1.3938498587776849E-2</v>
      </c>
    </row>
    <row r="12" spans="1:26" ht="18.95" customHeight="1" x14ac:dyDescent="0.25">
      <c r="A12" s="56"/>
      <c r="B12" s="19">
        <v>10</v>
      </c>
      <c r="C12" s="7">
        <v>7091.0123636589688</v>
      </c>
      <c r="D12" s="31">
        <v>7092</v>
      </c>
      <c r="E12" s="8"/>
      <c r="F12" s="8">
        <v>5000</v>
      </c>
      <c r="G12" s="8">
        <v>80</v>
      </c>
      <c r="H12" s="13">
        <v>97</v>
      </c>
      <c r="I12" s="13">
        <v>1800</v>
      </c>
      <c r="J12" s="22">
        <v>984.46100000000001</v>
      </c>
      <c r="K12" s="13">
        <v>342.8519</v>
      </c>
      <c r="L12" s="14">
        <v>3500</v>
      </c>
      <c r="M12" s="6">
        <f t="shared" si="0"/>
        <v>11803.325263658968</v>
      </c>
      <c r="O12" s="26">
        <f t="shared" si="1"/>
        <v>-0.98763634103124787</v>
      </c>
    </row>
    <row r="13" spans="1:26" ht="18.95" customHeight="1" x14ac:dyDescent="0.25">
      <c r="A13" s="56"/>
      <c r="B13" s="19">
        <v>11</v>
      </c>
      <c r="C13" s="7">
        <v>7252.2065759141969</v>
      </c>
      <c r="D13" s="32">
        <v>7252.21</v>
      </c>
      <c r="E13" s="8"/>
      <c r="F13" s="8">
        <v>5000</v>
      </c>
      <c r="G13" s="8">
        <v>80</v>
      </c>
      <c r="H13" s="13">
        <v>97</v>
      </c>
      <c r="I13" s="13">
        <v>1800</v>
      </c>
      <c r="J13" s="22">
        <v>1133.6217999999999</v>
      </c>
      <c r="K13" s="13">
        <v>442.8503</v>
      </c>
      <c r="L13" s="14">
        <v>3500</v>
      </c>
      <c r="M13" s="6">
        <f t="shared" si="0"/>
        <v>12053.468675914197</v>
      </c>
      <c r="N13" t="s">
        <v>11</v>
      </c>
      <c r="O13" s="26">
        <f t="shared" si="1"/>
        <v>-3.424085803089838E-3</v>
      </c>
    </row>
    <row r="14" spans="1:26" ht="18.95" customHeight="1" x14ac:dyDescent="0.25">
      <c r="A14" s="56"/>
      <c r="B14" s="19">
        <v>12</v>
      </c>
      <c r="C14" s="7">
        <v>6943.8648430000012</v>
      </c>
      <c r="D14" s="31">
        <v>6944</v>
      </c>
      <c r="E14" s="8"/>
      <c r="F14" s="8">
        <v>5000</v>
      </c>
      <c r="G14" s="8">
        <v>80</v>
      </c>
      <c r="H14" s="13">
        <v>97</v>
      </c>
      <c r="I14" s="13">
        <v>1800</v>
      </c>
      <c r="J14" s="22">
        <v>566.0258</v>
      </c>
      <c r="K14" s="13">
        <v>428.56479999999999</v>
      </c>
      <c r="L14" s="14">
        <v>3500</v>
      </c>
      <c r="M14" s="6">
        <f t="shared" si="0"/>
        <v>11471.455443000003</v>
      </c>
      <c r="O14" s="26">
        <f t="shared" si="1"/>
        <v>-0.13515699999879871</v>
      </c>
    </row>
    <row r="15" spans="1:26" ht="18.95" customHeight="1" x14ac:dyDescent="0.25">
      <c r="A15" s="56"/>
      <c r="B15" s="19">
        <v>13</v>
      </c>
      <c r="C15" s="7">
        <v>6586.9444302999982</v>
      </c>
      <c r="D15" s="25">
        <v>6587</v>
      </c>
      <c r="E15" s="8"/>
      <c r="F15" s="8">
        <v>5000</v>
      </c>
      <c r="G15" s="8">
        <v>80</v>
      </c>
      <c r="H15" s="13">
        <v>97</v>
      </c>
      <c r="I15" s="13">
        <v>1800</v>
      </c>
      <c r="J15" s="22">
        <v>523.63279999999997</v>
      </c>
      <c r="K15" s="13">
        <v>171.42590000000001</v>
      </c>
      <c r="L15" s="14">
        <v>3500</v>
      </c>
      <c r="M15" s="6">
        <f t="shared" si="0"/>
        <v>11172.0031303</v>
      </c>
      <c r="O15" s="26">
        <f t="shared" si="1"/>
        <v>-5.5569700001797173E-2</v>
      </c>
      <c r="R15" s="44"/>
    </row>
    <row r="16" spans="1:26" ht="18.95" customHeight="1" x14ac:dyDescent="0.25">
      <c r="A16" s="56"/>
      <c r="B16" s="19">
        <v>14</v>
      </c>
      <c r="C16" s="7">
        <v>14211.486363899989</v>
      </c>
      <c r="D16" s="25">
        <v>14220</v>
      </c>
      <c r="E16" s="8"/>
      <c r="F16" s="8">
        <v>5000</v>
      </c>
      <c r="G16" s="8">
        <v>80</v>
      </c>
      <c r="H16" s="13">
        <v>97</v>
      </c>
      <c r="I16" s="13">
        <v>1800</v>
      </c>
      <c r="J16" s="22">
        <v>467.89370000000002</v>
      </c>
      <c r="K16" s="13">
        <v>0</v>
      </c>
      <c r="L16" s="14">
        <v>3500</v>
      </c>
      <c r="M16" s="6">
        <f t="shared" si="0"/>
        <v>10936.380063899989</v>
      </c>
      <c r="O16" s="26">
        <f t="shared" si="1"/>
        <v>-8.5136361000113538</v>
      </c>
    </row>
    <row r="17" spans="1:15" ht="18.95" customHeight="1" x14ac:dyDescent="0.25">
      <c r="A17" s="56"/>
      <c r="B17" s="19">
        <v>15</v>
      </c>
      <c r="C17" s="7">
        <v>6648.5529648044949</v>
      </c>
      <c r="D17" s="30">
        <v>6648.55</v>
      </c>
      <c r="E17" s="8"/>
      <c r="F17" s="8">
        <v>5000</v>
      </c>
      <c r="G17" s="8">
        <v>80</v>
      </c>
      <c r="H17" s="13">
        <v>97</v>
      </c>
      <c r="I17" s="13">
        <v>1800</v>
      </c>
      <c r="J17" s="22">
        <v>799.97270000000003</v>
      </c>
      <c r="K17" s="13">
        <v>0</v>
      </c>
      <c r="L17" s="14">
        <v>3500</v>
      </c>
      <c r="M17" s="6">
        <f t="shared" si="0"/>
        <v>11276.975664804495</v>
      </c>
      <c r="O17" s="26">
        <f t="shared" si="1"/>
        <v>2.9648044946952723E-3</v>
      </c>
    </row>
    <row r="18" spans="1:15" ht="18.95" customHeight="1" x14ac:dyDescent="0.25">
      <c r="A18" s="56"/>
      <c r="B18" s="19">
        <v>16</v>
      </c>
      <c r="C18" s="7">
        <v>14874.656342387369</v>
      </c>
      <c r="D18" s="33">
        <f>7500+7500</f>
        <v>15000</v>
      </c>
      <c r="E18" s="8"/>
      <c r="F18" s="8">
        <v>5000</v>
      </c>
      <c r="G18" s="8">
        <v>80</v>
      </c>
      <c r="H18" s="13">
        <v>97</v>
      </c>
      <c r="I18" s="13">
        <v>1800</v>
      </c>
      <c r="J18" s="22">
        <v>1197.2113999999999</v>
      </c>
      <c r="K18" s="13">
        <v>699.98919999999998</v>
      </c>
      <c r="L18" s="14">
        <v>3500</v>
      </c>
      <c r="M18" s="6">
        <f t="shared" si="0"/>
        <v>12248.856942387369</v>
      </c>
      <c r="O18" s="26">
        <f>C18-D18-2400</f>
        <v>-2525.3436576126314</v>
      </c>
    </row>
    <row r="19" spans="1:15" ht="18.95" customHeight="1" x14ac:dyDescent="0.25">
      <c r="A19" s="56"/>
      <c r="B19" s="19">
        <v>17</v>
      </c>
      <c r="C19" s="7">
        <v>7670.0609115134648</v>
      </c>
      <c r="D19" s="32">
        <v>7670.06</v>
      </c>
      <c r="E19" s="8"/>
      <c r="F19" s="8">
        <v>5000</v>
      </c>
      <c r="G19" s="8">
        <v>80</v>
      </c>
      <c r="H19" s="13">
        <v>97</v>
      </c>
      <c r="I19" s="13">
        <v>1800</v>
      </c>
      <c r="J19" s="22">
        <v>1673.7408</v>
      </c>
      <c r="K19" s="13">
        <v>328.56639999999999</v>
      </c>
      <c r="L19" s="14">
        <v>3500</v>
      </c>
      <c r="M19" s="6">
        <f t="shared" si="0"/>
        <v>12479.308111513465</v>
      </c>
      <c r="O19" s="26">
        <f t="shared" si="1"/>
        <v>9.1151346441620262E-4</v>
      </c>
    </row>
    <row r="20" spans="1:15" ht="18.95" customHeight="1" x14ac:dyDescent="0.25">
      <c r="A20" s="56"/>
      <c r="B20" s="19">
        <v>18</v>
      </c>
      <c r="C20" s="7">
        <v>6530.8409391829473</v>
      </c>
      <c r="D20" s="31"/>
      <c r="E20" s="8">
        <f t="shared" ref="E20" si="2">(C20-D20)*0.07</f>
        <v>457.15886574280637</v>
      </c>
      <c r="F20" s="8">
        <v>5000</v>
      </c>
      <c r="G20" s="8">
        <v>80</v>
      </c>
      <c r="H20" s="13">
        <v>97</v>
      </c>
      <c r="I20" s="13">
        <v>1800</v>
      </c>
      <c r="J20" s="22">
        <v>1437.4386999999999</v>
      </c>
      <c r="K20" s="13">
        <v>328.56639999999999</v>
      </c>
      <c r="L20" s="14">
        <v>3500</v>
      </c>
      <c r="M20" s="6">
        <f t="shared" si="0"/>
        <v>19231.004904925754</v>
      </c>
      <c r="O20" s="26">
        <f t="shared" si="1"/>
        <v>6530.8409391829473</v>
      </c>
    </row>
    <row r="21" spans="1:15" x14ac:dyDescent="0.25">
      <c r="A21" s="56"/>
      <c r="B21" s="19" t="s">
        <v>10</v>
      </c>
      <c r="C21" s="48">
        <f t="shared" ref="C21:M21" si="3">SUM(C3:C20)</f>
        <v>146637.57126725849</v>
      </c>
      <c r="D21" s="48">
        <f t="shared" si="3"/>
        <v>140213.43</v>
      </c>
      <c r="E21" s="48">
        <f t="shared" si="3"/>
        <v>457.15886574280637</v>
      </c>
      <c r="F21" s="48">
        <f t="shared" si="3"/>
        <v>90000</v>
      </c>
      <c r="G21" s="48">
        <f t="shared" si="3"/>
        <v>1440</v>
      </c>
      <c r="H21" s="48">
        <f t="shared" si="3"/>
        <v>1746</v>
      </c>
      <c r="I21" s="49">
        <v>1800</v>
      </c>
      <c r="J21" s="48">
        <f t="shared" si="3"/>
        <v>15677.581</v>
      </c>
      <c r="K21" s="48">
        <f t="shared" si="3"/>
        <v>5042.7791999999999</v>
      </c>
      <c r="L21" s="48">
        <f t="shared" si="3"/>
        <v>62800</v>
      </c>
      <c r="M21" s="48">
        <f t="shared" si="3"/>
        <v>215987.66033300135</v>
      </c>
    </row>
    <row r="22" spans="1:15" ht="8.2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</row>
    <row r="23" spans="1:15" s="47" customFormat="1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9"/>
    </row>
    <row r="24" spans="1:15" s="47" customFormat="1" ht="15" customHeight="1" x14ac:dyDescent="0.25">
      <c r="A24" s="61" t="s">
        <v>27</v>
      </c>
      <c r="B24" s="61"/>
      <c r="C24" s="61"/>
      <c r="D24" s="61"/>
      <c r="E24" s="61"/>
      <c r="F24" s="61"/>
      <c r="G24" s="61"/>
      <c r="H24" s="60" t="s">
        <v>21</v>
      </c>
      <c r="I24" s="60"/>
      <c r="J24" s="60"/>
      <c r="K24" s="60"/>
      <c r="L24" s="60"/>
      <c r="M24" s="1">
        <v>220000</v>
      </c>
    </row>
    <row r="25" spans="1:15" s="47" customFormat="1" x14ac:dyDescent="0.25">
      <c r="A25" s="61"/>
      <c r="B25" s="61"/>
      <c r="C25" s="61"/>
      <c r="D25" s="61"/>
      <c r="E25" s="61"/>
      <c r="F25" s="61"/>
      <c r="G25" s="61"/>
      <c r="H25" s="60" t="s">
        <v>22</v>
      </c>
      <c r="I25" s="60"/>
      <c r="J25" s="60"/>
      <c r="K25" s="60"/>
      <c r="L25" s="60"/>
      <c r="M25" s="1">
        <f>20000*1.2</f>
        <v>24000</v>
      </c>
      <c r="O25" s="26"/>
    </row>
    <row r="26" spans="1:15" s="47" customFormat="1" x14ac:dyDescent="0.25">
      <c r="A26" s="61"/>
      <c r="B26" s="61"/>
      <c r="C26" s="61"/>
      <c r="D26" s="61"/>
      <c r="E26" s="61"/>
      <c r="F26" s="61"/>
      <c r="G26" s="61"/>
      <c r="H26" s="60" t="s">
        <v>23</v>
      </c>
      <c r="I26" s="60"/>
      <c r="J26" s="60"/>
      <c r="K26" s="60"/>
      <c r="L26" s="60"/>
      <c r="M26" s="1">
        <v>20000</v>
      </c>
      <c r="O26" s="26"/>
    </row>
    <row r="27" spans="1:15" s="47" customFormat="1" x14ac:dyDescent="0.25">
      <c r="A27" s="61"/>
      <c r="B27" s="61"/>
      <c r="C27" s="61"/>
      <c r="D27" s="61"/>
      <c r="E27" s="61"/>
      <c r="F27" s="61"/>
      <c r="G27" s="61"/>
      <c r="H27" s="60" t="s">
        <v>24</v>
      </c>
      <c r="I27" s="60"/>
      <c r="J27" s="60"/>
      <c r="K27" s="60"/>
      <c r="L27" s="60"/>
      <c r="M27" s="1">
        <v>5000</v>
      </c>
      <c r="O27" s="26"/>
    </row>
    <row r="28" spans="1:15" s="47" customFormat="1" x14ac:dyDescent="0.25">
      <c r="A28" s="61"/>
      <c r="B28" s="61"/>
      <c r="C28" s="61"/>
      <c r="D28" s="61"/>
      <c r="E28" s="61"/>
      <c r="F28" s="61"/>
      <c r="G28" s="61"/>
      <c r="H28" s="60" t="s">
        <v>25</v>
      </c>
      <c r="I28" s="60"/>
      <c r="J28" s="60"/>
      <c r="K28" s="60"/>
      <c r="L28" s="60"/>
      <c r="M28" s="1">
        <v>75000</v>
      </c>
      <c r="O28" s="26"/>
    </row>
    <row r="29" spans="1:15" s="47" customFormat="1" x14ac:dyDescent="0.25">
      <c r="A29" s="61"/>
      <c r="B29" s="61"/>
      <c r="C29" s="61"/>
      <c r="D29" s="61"/>
      <c r="E29" s="61"/>
      <c r="F29" s="61"/>
      <c r="G29" s="61"/>
      <c r="H29" s="60" t="s">
        <v>26</v>
      </c>
      <c r="I29" s="60"/>
      <c r="J29" s="60"/>
      <c r="K29" s="60"/>
      <c r="L29" s="60"/>
      <c r="M29" s="1">
        <v>344000</v>
      </c>
      <c r="O29" s="26"/>
    </row>
    <row r="30" spans="1:15" s="47" customFormat="1" x14ac:dyDescent="0.25">
      <c r="A30" s="62" t="s">
        <v>28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O30" s="26"/>
    </row>
    <row r="31" spans="1:15" ht="15" customHeight="1" x14ac:dyDescent="0.25">
      <c r="D31" s="12"/>
    </row>
    <row r="32" spans="1:15" x14ac:dyDescent="0.25">
      <c r="D32" s="12"/>
    </row>
    <row r="33" spans="4:4" x14ac:dyDescent="0.25">
      <c r="D33" s="12"/>
    </row>
  </sheetData>
  <mergeCells count="12">
    <mergeCell ref="A30:M30"/>
    <mergeCell ref="A1:M1"/>
    <mergeCell ref="A22:M22"/>
    <mergeCell ref="A3:A21"/>
    <mergeCell ref="A23:M23"/>
    <mergeCell ref="H24:L24"/>
    <mergeCell ref="H25:L25"/>
    <mergeCell ref="H26:L26"/>
    <mergeCell ref="H27:L27"/>
    <mergeCell ref="H28:L28"/>
    <mergeCell ref="H29:L29"/>
    <mergeCell ref="A24:G29"/>
  </mergeCells>
  <pageMargins left="0.27559055118110237" right="0" top="0.39370078740157483" bottom="0.19685039370078741" header="0" footer="0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zoomScaleNormal="100" workbookViewId="0">
      <selection activeCell="T19" sqref="T19"/>
    </sheetView>
  </sheetViews>
  <sheetFormatPr defaultRowHeight="15" x14ac:dyDescent="0.25"/>
  <cols>
    <col min="1" max="1" width="5" customWidth="1"/>
    <col min="2" max="2" width="8.5703125" bestFit="1" customWidth="1"/>
    <col min="3" max="3" width="13.5703125" bestFit="1" customWidth="1"/>
    <col min="4" max="4" width="12.140625" customWidth="1"/>
    <col min="5" max="5" width="9.140625" customWidth="1"/>
    <col min="6" max="6" width="11.7109375" customWidth="1"/>
    <col min="7" max="7" width="8.140625" customWidth="1"/>
    <col min="8" max="8" width="10.42578125" bestFit="1" customWidth="1"/>
    <col min="9" max="9" width="11.42578125" customWidth="1"/>
    <col min="10" max="10" width="11.140625" customWidth="1"/>
    <col min="11" max="11" width="9.7109375" customWidth="1"/>
    <col min="12" max="12" width="11.42578125" bestFit="1" customWidth="1"/>
    <col min="13" max="13" width="13.28515625" customWidth="1"/>
    <col min="14" max="14" width="1" customWidth="1"/>
    <col min="15" max="15" width="17.42578125" style="26" bestFit="1" customWidth="1"/>
    <col min="16" max="16" width="18.42578125" bestFit="1" customWidth="1"/>
  </cols>
  <sheetData>
    <row r="1" spans="1:24" x14ac:dyDescent="0.25">
      <c r="A1" s="54" t="s">
        <v>20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24" ht="45.75" x14ac:dyDescent="0.25">
      <c r="A2" s="3" t="s">
        <v>0</v>
      </c>
      <c r="B2" s="20" t="s">
        <v>2</v>
      </c>
      <c r="C2" s="4" t="s">
        <v>9</v>
      </c>
      <c r="D2" s="4" t="s">
        <v>8</v>
      </c>
      <c r="E2" s="4" t="s">
        <v>18</v>
      </c>
      <c r="F2" s="4" t="s">
        <v>29</v>
      </c>
      <c r="G2" s="41" t="s">
        <v>17</v>
      </c>
      <c r="H2" s="4" t="s">
        <v>12</v>
      </c>
      <c r="I2" s="4" t="s">
        <v>15</v>
      </c>
      <c r="J2" s="21" t="s">
        <v>16</v>
      </c>
      <c r="K2" s="4" t="s">
        <v>7</v>
      </c>
      <c r="L2" s="4" t="s">
        <v>13</v>
      </c>
      <c r="M2" s="5" t="s">
        <v>6</v>
      </c>
      <c r="O2" s="38" t="s">
        <v>14</v>
      </c>
    </row>
    <row r="3" spans="1:24" ht="18.95" customHeight="1" x14ac:dyDescent="0.25">
      <c r="A3" s="56" t="s">
        <v>4</v>
      </c>
      <c r="B3" s="19">
        <v>1</v>
      </c>
      <c r="C3" s="8">
        <v>6746.9740074801302</v>
      </c>
      <c r="D3" s="9">
        <v>7800</v>
      </c>
      <c r="E3" s="8"/>
      <c r="F3" s="8">
        <v>5000</v>
      </c>
      <c r="G3" s="8">
        <v>80</v>
      </c>
      <c r="H3" s="13">
        <v>97</v>
      </c>
      <c r="I3" s="13">
        <v>1800</v>
      </c>
      <c r="J3" s="13">
        <v>1272.5768</v>
      </c>
      <c r="K3" s="16">
        <v>28.570900000000002</v>
      </c>
      <c r="L3" s="14">
        <v>3400</v>
      </c>
      <c r="M3" s="6">
        <f>C3-D3+E3+H3+K3+L3+I3+J3+F3+G3</f>
        <v>10625.121707480132</v>
      </c>
      <c r="O3" s="26">
        <f>C3-D3</f>
        <v>-1053.0259925198698</v>
      </c>
    </row>
    <row r="4" spans="1:24" ht="18.95" customHeight="1" x14ac:dyDescent="0.25">
      <c r="A4" s="56"/>
      <c r="B4" s="19">
        <v>2</v>
      </c>
      <c r="C4" s="8">
        <v>12857.722234304165</v>
      </c>
      <c r="D4" s="9">
        <v>12858</v>
      </c>
      <c r="E4" s="8"/>
      <c r="F4" s="8">
        <v>5000</v>
      </c>
      <c r="G4" s="8">
        <v>80</v>
      </c>
      <c r="H4" s="13">
        <v>97</v>
      </c>
      <c r="I4" s="13">
        <v>1800</v>
      </c>
      <c r="J4" s="13">
        <v>459.25810000000001</v>
      </c>
      <c r="K4" s="16">
        <v>271.42439999999999</v>
      </c>
      <c r="L4" s="14">
        <v>3400</v>
      </c>
      <c r="M4" s="6">
        <f t="shared" ref="M4:M20" si="0">C4-D4+E4+H4+K4+L4+I4+J4+F4+G4</f>
        <v>11107.404734304164</v>
      </c>
      <c r="O4" s="26">
        <f t="shared" ref="O4:O20" si="1">C4-D4</f>
        <v>-0.27776569583511446</v>
      </c>
      <c r="P4" s="53">
        <f>M4-U4</f>
        <v>8727.4047343041639</v>
      </c>
      <c r="R4" s="2" t="s">
        <v>30</v>
      </c>
      <c r="T4" t="s">
        <v>31</v>
      </c>
      <c r="U4" s="2">
        <f>(L4/30)*21</f>
        <v>2380</v>
      </c>
      <c r="W4" t="s">
        <v>32</v>
      </c>
      <c r="X4" s="2">
        <f>L4-U4</f>
        <v>1020</v>
      </c>
    </row>
    <row r="5" spans="1:24" ht="18.95" customHeight="1" x14ac:dyDescent="0.25">
      <c r="A5" s="56"/>
      <c r="B5" s="19">
        <v>3</v>
      </c>
      <c r="C5" s="8">
        <v>7067.6757725864445</v>
      </c>
      <c r="D5" s="34">
        <v>7070</v>
      </c>
      <c r="E5" s="8"/>
      <c r="F5" s="8">
        <v>5000</v>
      </c>
      <c r="G5" s="8">
        <v>80</v>
      </c>
      <c r="H5" s="13">
        <v>97</v>
      </c>
      <c r="I5" s="13">
        <v>1800</v>
      </c>
      <c r="J5" s="13">
        <v>1151.6781000000001</v>
      </c>
      <c r="K5" s="16">
        <v>142.85489999999999</v>
      </c>
      <c r="L5" s="14">
        <v>3500</v>
      </c>
      <c r="M5" s="6">
        <f t="shared" si="0"/>
        <v>11769.208772586444</v>
      </c>
      <c r="O5" s="26">
        <f t="shared" si="1"/>
        <v>-2.3242274135554908</v>
      </c>
    </row>
    <row r="6" spans="1:24" ht="18.95" customHeight="1" x14ac:dyDescent="0.25">
      <c r="A6" s="56"/>
      <c r="B6" s="19">
        <v>4</v>
      </c>
      <c r="C6" s="8">
        <v>6589.1533916670851</v>
      </c>
      <c r="D6" s="35">
        <v>6589.15</v>
      </c>
      <c r="E6" s="8"/>
      <c r="F6" s="8">
        <v>5000</v>
      </c>
      <c r="G6" s="8">
        <v>80</v>
      </c>
      <c r="H6" s="13">
        <v>97</v>
      </c>
      <c r="I6" s="13">
        <v>1800</v>
      </c>
      <c r="J6" s="13">
        <v>416.86500000000001</v>
      </c>
      <c r="K6" s="16">
        <v>385.70830000000001</v>
      </c>
      <c r="L6" s="14">
        <v>3500</v>
      </c>
      <c r="M6" s="6">
        <f t="shared" si="0"/>
        <v>11279.576691667085</v>
      </c>
      <c r="O6" s="26">
        <f t="shared" si="1"/>
        <v>3.3916670854523545E-3</v>
      </c>
    </row>
    <row r="7" spans="1:24" ht="18.95" customHeight="1" x14ac:dyDescent="0.25">
      <c r="A7" s="56"/>
      <c r="B7" s="19">
        <v>5</v>
      </c>
      <c r="C7" s="8">
        <v>20537.545739083253</v>
      </c>
      <c r="D7" s="35">
        <v>20000</v>
      </c>
      <c r="E7" s="8">
        <f t="shared" ref="E7:E19" si="2">(C7-D7)*0.07</f>
        <v>37.62820173582768</v>
      </c>
      <c r="F7" s="8">
        <v>5000</v>
      </c>
      <c r="G7" s="8">
        <v>80</v>
      </c>
      <c r="H7" s="13">
        <v>97</v>
      </c>
      <c r="I7" s="13">
        <v>1800</v>
      </c>
      <c r="J7" s="13">
        <v>1027.6391000000001</v>
      </c>
      <c r="K7" s="16">
        <v>557.13430000000005</v>
      </c>
      <c r="L7" s="14">
        <v>3500</v>
      </c>
      <c r="M7" s="6">
        <f t="shared" si="0"/>
        <v>12636.947340819081</v>
      </c>
      <c r="O7" s="26">
        <f t="shared" si="1"/>
        <v>537.54573908325256</v>
      </c>
      <c r="P7" s="23"/>
      <c r="R7" s="2"/>
    </row>
    <row r="8" spans="1:24" ht="18.95" customHeight="1" x14ac:dyDescent="0.25">
      <c r="A8" s="56"/>
      <c r="B8" s="19">
        <v>6</v>
      </c>
      <c r="C8" s="8">
        <v>13617.114175969962</v>
      </c>
      <c r="D8" s="35">
        <f>6517+7100</f>
        <v>13617</v>
      </c>
      <c r="E8" s="8"/>
      <c r="F8" s="8">
        <v>5000</v>
      </c>
      <c r="G8" s="8">
        <v>80</v>
      </c>
      <c r="H8" s="13">
        <v>97</v>
      </c>
      <c r="I8" s="13">
        <v>1800</v>
      </c>
      <c r="J8" s="13">
        <v>525.98789999999997</v>
      </c>
      <c r="K8" s="16">
        <v>342.8519</v>
      </c>
      <c r="L8" s="14">
        <v>3500</v>
      </c>
      <c r="M8" s="6">
        <f t="shared" si="0"/>
        <v>11345.953975969962</v>
      </c>
      <c r="O8" s="26">
        <f t="shared" si="1"/>
        <v>0.11417596996216162</v>
      </c>
    </row>
    <row r="9" spans="1:24" ht="18.95" customHeight="1" thickBot="1" x14ac:dyDescent="0.3">
      <c r="A9" s="56"/>
      <c r="B9" s="19">
        <v>7</v>
      </c>
      <c r="C9" s="8">
        <v>6781.3490776611134</v>
      </c>
      <c r="D9" s="36">
        <v>6781</v>
      </c>
      <c r="E9" s="8"/>
      <c r="F9" s="8">
        <v>5000</v>
      </c>
      <c r="G9" s="8">
        <v>80</v>
      </c>
      <c r="H9" s="13">
        <v>97</v>
      </c>
      <c r="I9" s="13">
        <v>1800</v>
      </c>
      <c r="J9" s="13">
        <v>409.79950000000002</v>
      </c>
      <c r="K9" s="16">
        <v>228.56790000000001</v>
      </c>
      <c r="L9" s="14">
        <v>3500</v>
      </c>
      <c r="M9" s="6">
        <f t="shared" si="0"/>
        <v>11115.716477661113</v>
      </c>
      <c r="O9" s="26">
        <f t="shared" si="1"/>
        <v>0.34907766111336969</v>
      </c>
    </row>
    <row r="10" spans="1:24" ht="18.95" customHeight="1" thickBot="1" x14ac:dyDescent="0.3">
      <c r="A10" s="56"/>
      <c r="B10" s="19">
        <v>8</v>
      </c>
      <c r="C10" s="8">
        <v>6899.3447096747332</v>
      </c>
      <c r="D10" s="43">
        <v>6900</v>
      </c>
      <c r="E10" s="8"/>
      <c r="F10" s="8">
        <v>5000</v>
      </c>
      <c r="G10" s="8">
        <v>80</v>
      </c>
      <c r="H10" s="13">
        <v>97</v>
      </c>
      <c r="I10" s="13">
        <v>1800</v>
      </c>
      <c r="J10" s="13">
        <v>759.9348</v>
      </c>
      <c r="K10" s="16">
        <v>414.27929999999998</v>
      </c>
      <c r="L10" s="14">
        <v>3500</v>
      </c>
      <c r="M10" s="6">
        <f t="shared" si="0"/>
        <v>11650.558809674734</v>
      </c>
      <c r="O10" s="26">
        <f t="shared" si="1"/>
        <v>-0.65529032526683295</v>
      </c>
      <c r="P10" s="23"/>
    </row>
    <row r="11" spans="1:24" ht="18.95" customHeight="1" x14ac:dyDescent="0.25">
      <c r="A11" s="56"/>
      <c r="B11" s="19">
        <v>9</v>
      </c>
      <c r="C11" s="8">
        <v>6949.7698319433694</v>
      </c>
      <c r="D11" s="36">
        <v>6950</v>
      </c>
      <c r="E11" s="8"/>
      <c r="F11" s="8">
        <v>5000</v>
      </c>
      <c r="G11" s="8">
        <v>80</v>
      </c>
      <c r="H11" s="13">
        <v>97</v>
      </c>
      <c r="I11" s="13">
        <v>1800</v>
      </c>
      <c r="J11" s="13">
        <v>730.8877</v>
      </c>
      <c r="K11" s="16">
        <v>614.27629999999999</v>
      </c>
      <c r="L11" s="14">
        <v>3500</v>
      </c>
      <c r="M11" s="6">
        <f t="shared" si="0"/>
        <v>11821.93383194337</v>
      </c>
      <c r="O11" s="26">
        <f t="shared" si="1"/>
        <v>-0.23016805663064588</v>
      </c>
    </row>
    <row r="12" spans="1:24" ht="18.95" customHeight="1" x14ac:dyDescent="0.25">
      <c r="A12" s="56"/>
      <c r="B12" s="19">
        <v>10</v>
      </c>
      <c r="C12" s="8">
        <v>6996.9121787334543</v>
      </c>
      <c r="D12" s="36">
        <v>7000</v>
      </c>
      <c r="E12" s="8"/>
      <c r="F12" s="8">
        <v>5000</v>
      </c>
      <c r="G12" s="8">
        <v>80</v>
      </c>
      <c r="H12" s="13">
        <v>97</v>
      </c>
      <c r="I12" s="13">
        <v>1800</v>
      </c>
      <c r="J12" s="13">
        <v>468.67880000000002</v>
      </c>
      <c r="K12" s="16">
        <v>728.56020000000001</v>
      </c>
      <c r="L12" s="14">
        <v>3500</v>
      </c>
      <c r="M12" s="6">
        <f t="shared" si="0"/>
        <v>11671.151178733453</v>
      </c>
      <c r="O12" s="26">
        <f t="shared" si="1"/>
        <v>-3.0878212665456886</v>
      </c>
    </row>
    <row r="13" spans="1:24" ht="18.95" customHeight="1" x14ac:dyDescent="0.25">
      <c r="A13" s="56"/>
      <c r="B13" s="19">
        <v>11</v>
      </c>
      <c r="C13" s="8">
        <v>7046.313043633043</v>
      </c>
      <c r="D13" s="30">
        <v>7047</v>
      </c>
      <c r="E13" s="8"/>
      <c r="F13" s="8">
        <v>5000</v>
      </c>
      <c r="G13" s="8">
        <v>80</v>
      </c>
      <c r="H13" s="13">
        <v>97</v>
      </c>
      <c r="I13" s="13">
        <v>1800</v>
      </c>
      <c r="J13" s="13">
        <v>991.52650000000006</v>
      </c>
      <c r="K13" s="16">
        <v>385.70830000000001</v>
      </c>
      <c r="L13" s="14">
        <v>3500</v>
      </c>
      <c r="M13" s="6">
        <f t="shared" si="0"/>
        <v>11853.547843633043</v>
      </c>
      <c r="O13" s="26">
        <f t="shared" si="1"/>
        <v>-0.68695636695701978</v>
      </c>
    </row>
    <row r="14" spans="1:24" ht="18.95" customHeight="1" x14ac:dyDescent="0.25">
      <c r="A14" s="56"/>
      <c r="B14" s="19">
        <v>12</v>
      </c>
      <c r="C14" s="8">
        <v>6914.4428851260873</v>
      </c>
      <c r="D14" s="30">
        <v>6915</v>
      </c>
      <c r="E14" s="8"/>
      <c r="F14" s="8">
        <v>5000</v>
      </c>
      <c r="G14" s="8">
        <v>80</v>
      </c>
      <c r="H14" s="13">
        <v>97</v>
      </c>
      <c r="I14" s="13">
        <v>1800</v>
      </c>
      <c r="J14" s="13">
        <v>858.06690000000003</v>
      </c>
      <c r="K14" s="16">
        <v>371.4228</v>
      </c>
      <c r="L14" s="14">
        <v>3500</v>
      </c>
      <c r="M14" s="6">
        <f t="shared" si="0"/>
        <v>11705.932585126087</v>
      </c>
      <c r="O14" s="26">
        <f t="shared" si="1"/>
        <v>-0.55711487391272385</v>
      </c>
    </row>
    <row r="15" spans="1:24" ht="18.95" customHeight="1" x14ac:dyDescent="0.25">
      <c r="A15" s="56"/>
      <c r="B15" s="19">
        <v>13</v>
      </c>
      <c r="C15" s="8">
        <v>7791.5104910225009</v>
      </c>
      <c r="D15" s="34">
        <f>7600+200</f>
        <v>7800</v>
      </c>
      <c r="E15" s="8"/>
      <c r="F15" s="8">
        <v>5000</v>
      </c>
      <c r="G15" s="8">
        <v>80</v>
      </c>
      <c r="H15" s="13">
        <v>97</v>
      </c>
      <c r="I15" s="13">
        <v>1800</v>
      </c>
      <c r="J15" s="13">
        <v>1849.5934999999999</v>
      </c>
      <c r="K15" s="16">
        <v>399.99380000000002</v>
      </c>
      <c r="L15" s="14">
        <v>3500</v>
      </c>
      <c r="M15" s="6">
        <f t="shared" si="0"/>
        <v>12718.097791022501</v>
      </c>
      <c r="O15" s="26">
        <f t="shared" si="1"/>
        <v>-8.4895089774990993</v>
      </c>
    </row>
    <row r="16" spans="1:24" ht="18.95" customHeight="1" thickBot="1" x14ac:dyDescent="0.3">
      <c r="A16" s="56"/>
      <c r="B16" s="19">
        <v>14</v>
      </c>
      <c r="C16" s="8">
        <v>6740.5945573641202</v>
      </c>
      <c r="D16" s="30">
        <v>6800</v>
      </c>
      <c r="E16" s="8"/>
      <c r="F16" s="8">
        <v>5000</v>
      </c>
      <c r="G16" s="8">
        <v>80</v>
      </c>
      <c r="H16" s="13">
        <v>97</v>
      </c>
      <c r="I16" s="13">
        <v>1800</v>
      </c>
      <c r="J16" s="13">
        <v>525.2029</v>
      </c>
      <c r="K16" s="16">
        <v>142.85489999999999</v>
      </c>
      <c r="L16" s="14">
        <v>3500</v>
      </c>
      <c r="M16" s="6">
        <f t="shared" si="0"/>
        <v>11085.652357364121</v>
      </c>
      <c r="O16" s="26">
        <f t="shared" si="1"/>
        <v>-59.405442635879808</v>
      </c>
    </row>
    <row r="17" spans="1:16" ht="18.95" customHeight="1" thickBot="1" x14ac:dyDescent="0.3">
      <c r="A17" s="56"/>
      <c r="B17" s="19">
        <v>15</v>
      </c>
      <c r="C17" s="10">
        <v>87357.049700000003</v>
      </c>
      <c r="D17" s="45">
        <v>25000</v>
      </c>
      <c r="E17" s="8">
        <f t="shared" si="2"/>
        <v>4364.9934790000007</v>
      </c>
      <c r="F17" s="8">
        <v>5000</v>
      </c>
      <c r="G17" s="8">
        <v>80</v>
      </c>
      <c r="H17" s="13">
        <v>97</v>
      </c>
      <c r="I17" s="13">
        <v>1800</v>
      </c>
      <c r="J17" s="13">
        <v>116.9734</v>
      </c>
      <c r="K17" s="16">
        <v>271.42439999999999</v>
      </c>
      <c r="L17" s="14">
        <v>3500</v>
      </c>
      <c r="M17" s="6">
        <f t="shared" si="0"/>
        <v>77587.440979000006</v>
      </c>
      <c r="N17" s="2"/>
      <c r="O17" s="26">
        <f t="shared" si="1"/>
        <v>62357.049700000003</v>
      </c>
    </row>
    <row r="18" spans="1:16" ht="18.95" customHeight="1" x14ac:dyDescent="0.25">
      <c r="A18" s="56"/>
      <c r="B18" s="19">
        <v>16</v>
      </c>
      <c r="C18" s="8">
        <v>6376.101819999999</v>
      </c>
      <c r="D18" s="35">
        <v>6376</v>
      </c>
      <c r="E18" s="8"/>
      <c r="F18" s="8">
        <v>5000</v>
      </c>
      <c r="G18" s="8">
        <v>80</v>
      </c>
      <c r="H18" s="13">
        <v>97</v>
      </c>
      <c r="I18" s="13">
        <v>1800</v>
      </c>
      <c r="J18" s="13">
        <v>584.86720000000003</v>
      </c>
      <c r="K18" s="16">
        <v>328.56639999999999</v>
      </c>
      <c r="L18" s="14">
        <v>3500</v>
      </c>
      <c r="M18" s="6">
        <f t="shared" si="0"/>
        <v>11390.53542</v>
      </c>
      <c r="O18" s="26">
        <f t="shared" si="1"/>
        <v>0.10181999999895197</v>
      </c>
    </row>
    <row r="19" spans="1:16" ht="18.95" customHeight="1" x14ac:dyDescent="0.25">
      <c r="A19" s="56"/>
      <c r="B19" s="19">
        <v>17</v>
      </c>
      <c r="C19" s="11">
        <v>8862.882936852784</v>
      </c>
      <c r="D19" s="35"/>
      <c r="E19" s="8">
        <f t="shared" si="2"/>
        <v>620.40180557969495</v>
      </c>
      <c r="F19" s="8">
        <v>5000</v>
      </c>
      <c r="G19" s="8">
        <v>80</v>
      </c>
      <c r="H19" s="13">
        <v>97</v>
      </c>
      <c r="I19" s="13">
        <v>1800</v>
      </c>
      <c r="J19" s="13">
        <v>1482.1869999999999</v>
      </c>
      <c r="K19" s="16">
        <v>285.7099</v>
      </c>
      <c r="L19" s="14">
        <v>3500</v>
      </c>
      <c r="M19" s="6">
        <f t="shared" si="0"/>
        <v>21728.181642432479</v>
      </c>
      <c r="O19" s="26">
        <f t="shared" si="1"/>
        <v>8862.882936852784</v>
      </c>
      <c r="P19" s="2"/>
    </row>
    <row r="20" spans="1:16" ht="18.600000000000001" customHeight="1" x14ac:dyDescent="0.25">
      <c r="A20" s="56"/>
      <c r="B20" s="19">
        <v>18</v>
      </c>
      <c r="C20" s="8">
        <v>6228.1016580720188</v>
      </c>
      <c r="D20" s="11">
        <v>6656.02</v>
      </c>
      <c r="E20" s="8"/>
      <c r="F20" s="8">
        <v>5000</v>
      </c>
      <c r="G20" s="8">
        <v>80</v>
      </c>
      <c r="H20" s="13">
        <v>97</v>
      </c>
      <c r="I20" s="13">
        <v>1800</v>
      </c>
      <c r="J20" s="13">
        <v>325.79849999999999</v>
      </c>
      <c r="K20" s="16">
        <v>128.5694</v>
      </c>
      <c r="L20" s="14">
        <v>3500</v>
      </c>
      <c r="M20" s="6">
        <f t="shared" si="0"/>
        <v>10503.449558072018</v>
      </c>
      <c r="O20" s="26">
        <f t="shared" si="1"/>
        <v>-427.9183419279816</v>
      </c>
    </row>
    <row r="21" spans="1:16" x14ac:dyDescent="0.25">
      <c r="A21" s="56"/>
      <c r="B21" s="19" t="s">
        <v>10</v>
      </c>
      <c r="C21" s="50">
        <f>SUM(C3:C20)</f>
        <v>232360.5582111743</v>
      </c>
      <c r="D21" s="50">
        <f t="shared" ref="D21:M21" si="3">SUM(D3:D20)</f>
        <v>162159.16999999998</v>
      </c>
      <c r="E21" s="50">
        <f t="shared" si="3"/>
        <v>5023.0234863155238</v>
      </c>
      <c r="F21" s="50">
        <f t="shared" si="3"/>
        <v>90000</v>
      </c>
      <c r="G21" s="50">
        <f t="shared" si="3"/>
        <v>1440</v>
      </c>
      <c r="H21" s="50">
        <f t="shared" si="3"/>
        <v>1746</v>
      </c>
      <c r="I21" s="50">
        <f t="shared" si="3"/>
        <v>32400</v>
      </c>
      <c r="J21" s="50">
        <f t="shared" si="3"/>
        <v>13957.521700000001</v>
      </c>
      <c r="K21" s="50">
        <f>SUM(K3:K20)</f>
        <v>6028.4783000000007</v>
      </c>
      <c r="L21" s="50">
        <f t="shared" si="3"/>
        <v>62800</v>
      </c>
      <c r="M21" s="50">
        <f t="shared" si="3"/>
        <v>283596.41169748979</v>
      </c>
    </row>
    <row r="22" spans="1:16" ht="8.2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</row>
    <row r="23" spans="1:16" s="47" customFormat="1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9"/>
    </row>
    <row r="24" spans="1:16" s="47" customFormat="1" ht="15" customHeight="1" x14ac:dyDescent="0.25">
      <c r="A24" s="61" t="s">
        <v>27</v>
      </c>
      <c r="B24" s="61"/>
      <c r="C24" s="61"/>
      <c r="D24" s="61"/>
      <c r="E24" s="61"/>
      <c r="F24" s="61"/>
      <c r="G24" s="61"/>
      <c r="H24" s="60" t="s">
        <v>21</v>
      </c>
      <c r="I24" s="60"/>
      <c r="J24" s="60"/>
      <c r="K24" s="60"/>
      <c r="L24" s="60"/>
      <c r="M24" s="1">
        <v>220000</v>
      </c>
    </row>
    <row r="25" spans="1:16" s="47" customFormat="1" x14ac:dyDescent="0.25">
      <c r="A25" s="61"/>
      <c r="B25" s="61"/>
      <c r="C25" s="61"/>
      <c r="D25" s="61"/>
      <c r="E25" s="61"/>
      <c r="F25" s="61"/>
      <c r="G25" s="61"/>
      <c r="H25" s="60" t="s">
        <v>22</v>
      </c>
      <c r="I25" s="60"/>
      <c r="J25" s="60"/>
      <c r="K25" s="60"/>
      <c r="L25" s="60"/>
      <c r="M25" s="1">
        <f>20000*1.2</f>
        <v>24000</v>
      </c>
      <c r="O25" s="26"/>
    </row>
    <row r="26" spans="1:16" s="47" customFormat="1" x14ac:dyDescent="0.25">
      <c r="A26" s="61"/>
      <c r="B26" s="61"/>
      <c r="C26" s="61"/>
      <c r="D26" s="61"/>
      <c r="E26" s="61"/>
      <c r="F26" s="61"/>
      <c r="G26" s="61"/>
      <c r="H26" s="60" t="s">
        <v>23</v>
      </c>
      <c r="I26" s="60"/>
      <c r="J26" s="60"/>
      <c r="K26" s="60"/>
      <c r="L26" s="60"/>
      <c r="M26" s="1">
        <v>20000</v>
      </c>
      <c r="O26" s="26"/>
    </row>
    <row r="27" spans="1:16" s="47" customFormat="1" x14ac:dyDescent="0.25">
      <c r="A27" s="61"/>
      <c r="B27" s="61"/>
      <c r="C27" s="61"/>
      <c r="D27" s="61"/>
      <c r="E27" s="61"/>
      <c r="F27" s="61"/>
      <c r="G27" s="61"/>
      <c r="H27" s="60" t="s">
        <v>24</v>
      </c>
      <c r="I27" s="60"/>
      <c r="J27" s="60"/>
      <c r="K27" s="60"/>
      <c r="L27" s="60"/>
      <c r="M27" s="1">
        <v>5000</v>
      </c>
      <c r="O27" s="26"/>
    </row>
    <row r="28" spans="1:16" s="47" customFormat="1" x14ac:dyDescent="0.25">
      <c r="A28" s="61"/>
      <c r="B28" s="61"/>
      <c r="C28" s="61"/>
      <c r="D28" s="61"/>
      <c r="E28" s="61"/>
      <c r="F28" s="61"/>
      <c r="G28" s="61"/>
      <c r="H28" s="60" t="s">
        <v>25</v>
      </c>
      <c r="I28" s="60"/>
      <c r="J28" s="60"/>
      <c r="K28" s="60"/>
      <c r="L28" s="60"/>
      <c r="M28" s="1">
        <v>75000</v>
      </c>
      <c r="O28" s="26"/>
    </row>
    <row r="29" spans="1:16" s="47" customFormat="1" x14ac:dyDescent="0.25">
      <c r="A29" s="61"/>
      <c r="B29" s="61"/>
      <c r="C29" s="61"/>
      <c r="D29" s="61"/>
      <c r="E29" s="61"/>
      <c r="F29" s="61"/>
      <c r="G29" s="61"/>
      <c r="H29" s="60" t="s">
        <v>26</v>
      </c>
      <c r="I29" s="60"/>
      <c r="J29" s="60"/>
      <c r="K29" s="60"/>
      <c r="L29" s="60"/>
      <c r="M29" s="1">
        <v>344000</v>
      </c>
      <c r="O29" s="26"/>
    </row>
    <row r="30" spans="1:16" s="47" customFormat="1" x14ac:dyDescent="0.25">
      <c r="A30" s="62" t="s">
        <v>28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O30" s="26"/>
    </row>
  </sheetData>
  <mergeCells count="12">
    <mergeCell ref="A30:M30"/>
    <mergeCell ref="A1:M1"/>
    <mergeCell ref="A22:M22"/>
    <mergeCell ref="A3:A21"/>
    <mergeCell ref="A23:M23"/>
    <mergeCell ref="H24:L24"/>
    <mergeCell ref="H25:L25"/>
    <mergeCell ref="H26:L26"/>
    <mergeCell ref="H27:L27"/>
    <mergeCell ref="H28:L28"/>
    <mergeCell ref="H29:L29"/>
    <mergeCell ref="A24:G29"/>
  </mergeCells>
  <pageMargins left="0.39370078740157483" right="0" top="0.35433070866141736" bottom="0" header="0" footer="0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zoomScaleNormal="100" workbookViewId="0">
      <selection activeCell="L34" sqref="L34"/>
    </sheetView>
  </sheetViews>
  <sheetFormatPr defaultRowHeight="15" x14ac:dyDescent="0.25"/>
  <cols>
    <col min="1" max="1" width="5" customWidth="1"/>
    <col min="2" max="2" width="8.5703125" bestFit="1" customWidth="1"/>
    <col min="3" max="3" width="14" bestFit="1" customWidth="1"/>
    <col min="4" max="4" width="12.42578125" bestFit="1" customWidth="1"/>
    <col min="5" max="5" width="9" customWidth="1"/>
    <col min="6" max="6" width="11.42578125" customWidth="1"/>
    <col min="7" max="7" width="10" customWidth="1"/>
    <col min="8" max="8" width="8.5703125" customWidth="1"/>
    <col min="9" max="9" width="11.5703125" customWidth="1"/>
    <col min="10" max="10" width="11.42578125" customWidth="1"/>
    <col min="11" max="11" width="10.42578125" bestFit="1" customWidth="1"/>
    <col min="12" max="12" width="11.42578125" customWidth="1"/>
    <col min="13" max="13" width="12.5703125" customWidth="1"/>
    <col min="14" max="14" width="18" style="26" customWidth="1"/>
    <col min="15" max="15" width="9.140625" customWidth="1"/>
    <col min="16" max="16" width="23.140625" customWidth="1"/>
  </cols>
  <sheetData>
    <row r="1" spans="1:22" x14ac:dyDescent="0.25">
      <c r="A1" s="54" t="s">
        <v>20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22" ht="45.75" x14ac:dyDescent="0.25">
      <c r="A2" s="3" t="s">
        <v>0</v>
      </c>
      <c r="B2" s="20" t="s">
        <v>2</v>
      </c>
      <c r="C2" s="4" t="s">
        <v>9</v>
      </c>
      <c r="D2" s="4" t="s">
        <v>8</v>
      </c>
      <c r="E2" s="4" t="s">
        <v>18</v>
      </c>
      <c r="F2" s="4" t="s">
        <v>29</v>
      </c>
      <c r="G2" s="41" t="s">
        <v>17</v>
      </c>
      <c r="H2" s="4" t="s">
        <v>12</v>
      </c>
      <c r="I2" s="4" t="s">
        <v>15</v>
      </c>
      <c r="J2" s="21" t="s">
        <v>16</v>
      </c>
      <c r="K2" s="4" t="s">
        <v>7</v>
      </c>
      <c r="L2" s="4" t="s">
        <v>13</v>
      </c>
      <c r="M2" s="5" t="s">
        <v>6</v>
      </c>
      <c r="N2" s="38" t="s">
        <v>14</v>
      </c>
    </row>
    <row r="3" spans="1:22" ht="18.95" customHeight="1" x14ac:dyDescent="0.25">
      <c r="A3" s="56" t="s">
        <v>5</v>
      </c>
      <c r="B3" s="19">
        <v>19</v>
      </c>
      <c r="C3" s="8">
        <v>18312.166162424674</v>
      </c>
      <c r="D3" s="8">
        <f>6483.85+4733.09</f>
        <v>11216.94</v>
      </c>
      <c r="E3" s="8">
        <f>(C3-D3)*0.07</f>
        <v>496.66583136972719</v>
      </c>
      <c r="F3" s="8">
        <v>5000</v>
      </c>
      <c r="G3" s="8">
        <v>80</v>
      </c>
      <c r="H3" s="13">
        <v>97</v>
      </c>
      <c r="I3" s="13">
        <v>1800</v>
      </c>
      <c r="J3" s="22">
        <v>715.97159999999997</v>
      </c>
      <c r="K3" s="13">
        <v>0</v>
      </c>
      <c r="L3" s="14">
        <v>3400</v>
      </c>
      <c r="M3" s="6">
        <f>C3-D3+E3+H3+K3+L3+I3+J3+F3+G3</f>
        <v>18684.863593794402</v>
      </c>
      <c r="N3" s="26">
        <f>C3-D3</f>
        <v>7095.226162424673</v>
      </c>
      <c r="O3" s="2"/>
      <c r="P3" s="24"/>
      <c r="Q3" s="2"/>
    </row>
    <row r="4" spans="1:22" ht="18.95" customHeight="1" x14ac:dyDescent="0.25">
      <c r="A4" s="56"/>
      <c r="B4" s="19">
        <v>20</v>
      </c>
      <c r="C4" s="8">
        <v>7517.6790727798525</v>
      </c>
      <c r="D4" s="17">
        <v>7517.68</v>
      </c>
      <c r="E4" s="8"/>
      <c r="F4" s="8">
        <v>5000</v>
      </c>
      <c r="G4" s="8">
        <v>80</v>
      </c>
      <c r="H4" s="13">
        <v>97</v>
      </c>
      <c r="I4" s="13">
        <v>1800</v>
      </c>
      <c r="J4" s="22">
        <v>953.84379999999999</v>
      </c>
      <c r="K4" s="13">
        <v>942.84270000000004</v>
      </c>
      <c r="L4" s="14">
        <v>3400</v>
      </c>
      <c r="M4" s="6">
        <f t="shared" ref="M4:M20" si="0">C4-D4+E4+H4+K4+L4+I4+J4+F4+G4</f>
        <v>12273.685572779852</v>
      </c>
      <c r="N4" s="26">
        <f t="shared" ref="N4:N20" si="1">C4-D4</f>
        <v>-9.2722014778701123E-4</v>
      </c>
      <c r="O4" s="2"/>
      <c r="P4" s="24"/>
    </row>
    <row r="5" spans="1:22" ht="18.95" customHeight="1" x14ac:dyDescent="0.25">
      <c r="A5" s="56"/>
      <c r="B5" s="19">
        <v>21</v>
      </c>
      <c r="C5" s="8">
        <v>7069.8803772068477</v>
      </c>
      <c r="D5" s="17">
        <v>7100</v>
      </c>
      <c r="E5" s="8"/>
      <c r="F5" s="8">
        <v>5000</v>
      </c>
      <c r="G5" s="8">
        <v>80</v>
      </c>
      <c r="H5" s="13">
        <v>97</v>
      </c>
      <c r="I5" s="13">
        <v>1800</v>
      </c>
      <c r="J5" s="22">
        <v>1083.3782000000001</v>
      </c>
      <c r="K5" s="13">
        <v>399.99380000000002</v>
      </c>
      <c r="L5" s="14">
        <v>3500</v>
      </c>
      <c r="M5" s="6">
        <f t="shared" si="0"/>
        <v>11930.252377206849</v>
      </c>
      <c r="N5" s="26">
        <f t="shared" si="1"/>
        <v>-30.119622793152303</v>
      </c>
      <c r="O5" s="2"/>
      <c r="P5" s="24"/>
    </row>
    <row r="6" spans="1:22" ht="18.95" customHeight="1" x14ac:dyDescent="0.25">
      <c r="A6" s="56"/>
      <c r="B6" s="19">
        <v>22</v>
      </c>
      <c r="C6" s="8">
        <v>7168.7463354185384</v>
      </c>
      <c r="D6" s="17">
        <v>7000</v>
      </c>
      <c r="E6" s="8"/>
      <c r="F6" s="8">
        <v>5000</v>
      </c>
      <c r="G6" s="8">
        <v>80</v>
      </c>
      <c r="H6" s="13">
        <v>97</v>
      </c>
      <c r="I6" s="13">
        <v>1800</v>
      </c>
      <c r="J6" s="22">
        <v>1192.5011</v>
      </c>
      <c r="K6" s="13">
        <v>85.712900000000005</v>
      </c>
      <c r="L6" s="14">
        <v>3500</v>
      </c>
      <c r="M6" s="6">
        <f t="shared" si="0"/>
        <v>11923.960335418538</v>
      </c>
      <c r="N6" s="26">
        <f t="shared" si="1"/>
        <v>168.74633541853837</v>
      </c>
      <c r="O6" s="2"/>
    </row>
    <row r="7" spans="1:22" ht="18.95" customHeight="1" x14ac:dyDescent="0.25">
      <c r="A7" s="56"/>
      <c r="B7" s="19">
        <v>23</v>
      </c>
      <c r="C7" s="8">
        <v>-232.09590345897493</v>
      </c>
      <c r="D7" s="27">
        <v>6000</v>
      </c>
      <c r="E7" s="8"/>
      <c r="F7" s="8">
        <v>5000</v>
      </c>
      <c r="G7" s="8">
        <v>80</v>
      </c>
      <c r="H7" s="13">
        <v>97</v>
      </c>
      <c r="I7" s="13">
        <v>1800</v>
      </c>
      <c r="J7" s="22">
        <v>18.8413</v>
      </c>
      <c r="K7" s="13">
        <v>0</v>
      </c>
      <c r="L7" s="14">
        <v>3500</v>
      </c>
      <c r="M7" s="6">
        <f t="shared" si="0"/>
        <v>4263.745396541025</v>
      </c>
      <c r="N7" s="26">
        <f t="shared" si="1"/>
        <v>-6232.095903458975</v>
      </c>
      <c r="O7" s="2"/>
      <c r="P7" s="24"/>
    </row>
    <row r="8" spans="1:22" ht="18.95" customHeight="1" thickBot="1" x14ac:dyDescent="0.3">
      <c r="A8" s="56"/>
      <c r="B8" s="19">
        <v>24</v>
      </c>
      <c r="C8" s="8">
        <v>-5300.6388865331619</v>
      </c>
      <c r="D8" s="9">
        <v>20000</v>
      </c>
      <c r="E8" s="8"/>
      <c r="F8" s="8">
        <v>5000</v>
      </c>
      <c r="G8" s="8">
        <v>80</v>
      </c>
      <c r="H8" s="13">
        <v>97</v>
      </c>
      <c r="I8" s="13">
        <v>1800</v>
      </c>
      <c r="J8" s="22">
        <v>257.49849999999998</v>
      </c>
      <c r="K8" s="13">
        <v>0</v>
      </c>
      <c r="L8" s="14">
        <v>3500</v>
      </c>
      <c r="M8" s="6">
        <f t="shared" si="0"/>
        <v>-14566.140386533159</v>
      </c>
      <c r="N8" s="26">
        <f t="shared" si="1"/>
        <v>-25300.638886533161</v>
      </c>
      <c r="O8" s="2"/>
      <c r="P8" s="24"/>
    </row>
    <row r="9" spans="1:22" ht="18.95" customHeight="1" thickBot="1" x14ac:dyDescent="0.3">
      <c r="A9" s="56"/>
      <c r="B9" s="19">
        <v>25</v>
      </c>
      <c r="C9" s="8">
        <v>6596.390524970001</v>
      </c>
      <c r="D9" s="45">
        <v>6500</v>
      </c>
      <c r="E9" s="8"/>
      <c r="F9" s="8">
        <v>5000</v>
      </c>
      <c r="G9" s="8">
        <v>80</v>
      </c>
      <c r="H9" s="13">
        <v>97</v>
      </c>
      <c r="I9" s="13">
        <v>1800</v>
      </c>
      <c r="J9" s="22">
        <v>489.09030000000001</v>
      </c>
      <c r="K9" s="13">
        <v>357.13729999999998</v>
      </c>
      <c r="L9" s="14">
        <v>3500</v>
      </c>
      <c r="M9" s="6">
        <f t="shared" si="0"/>
        <v>11419.61812497</v>
      </c>
      <c r="N9" s="26">
        <f t="shared" si="1"/>
        <v>96.390524970001024</v>
      </c>
      <c r="O9" s="2"/>
      <c r="P9" s="24"/>
      <c r="R9" s="2"/>
      <c r="V9" s="2"/>
    </row>
    <row r="10" spans="1:22" ht="18.95" customHeight="1" thickBot="1" x14ac:dyDescent="0.3">
      <c r="A10" s="56"/>
      <c r="B10" s="19">
        <v>26</v>
      </c>
      <c r="C10" s="8">
        <v>6581.3079667272905</v>
      </c>
      <c r="D10" s="9">
        <v>6582</v>
      </c>
      <c r="E10" s="8"/>
      <c r="F10" s="8">
        <v>5000</v>
      </c>
      <c r="G10" s="8">
        <v>80</v>
      </c>
      <c r="H10" s="13">
        <v>97</v>
      </c>
      <c r="I10" s="13">
        <v>1800</v>
      </c>
      <c r="J10" s="22">
        <v>454.5478</v>
      </c>
      <c r="K10" s="13">
        <v>314.28089999999997</v>
      </c>
      <c r="L10" s="14">
        <v>3500</v>
      </c>
      <c r="M10" s="6">
        <f t="shared" si="0"/>
        <v>11245.136666727291</v>
      </c>
      <c r="N10" s="26">
        <f t="shared" si="1"/>
        <v>-0.69203327270952286</v>
      </c>
      <c r="O10" s="2"/>
      <c r="P10" s="24"/>
    </row>
    <row r="11" spans="1:22" ht="18.95" customHeight="1" thickBot="1" x14ac:dyDescent="0.3">
      <c r="A11" s="56"/>
      <c r="B11" s="19">
        <v>27</v>
      </c>
      <c r="C11" s="8">
        <v>6341.2988471013687</v>
      </c>
      <c r="D11" s="45">
        <v>6342</v>
      </c>
      <c r="E11" s="8"/>
      <c r="F11" s="8">
        <v>5000</v>
      </c>
      <c r="G11" s="8">
        <v>80</v>
      </c>
      <c r="H11" s="13">
        <v>97</v>
      </c>
      <c r="I11" s="13">
        <v>1800</v>
      </c>
      <c r="J11" s="22">
        <v>325.01339999999999</v>
      </c>
      <c r="K11" s="13">
        <v>0</v>
      </c>
      <c r="L11" s="14">
        <v>3500</v>
      </c>
      <c r="M11" s="6">
        <f t="shared" si="0"/>
        <v>10801.312247101368</v>
      </c>
      <c r="N11" s="26">
        <f t="shared" si="1"/>
        <v>-0.70115289863133512</v>
      </c>
      <c r="O11" s="2"/>
      <c r="P11" s="24"/>
    </row>
    <row r="12" spans="1:22" ht="18.95" customHeight="1" x14ac:dyDescent="0.25">
      <c r="A12" s="56"/>
      <c r="B12" s="19">
        <v>28</v>
      </c>
      <c r="C12" s="8">
        <v>7134.2978022535945</v>
      </c>
      <c r="D12" s="17">
        <v>7134.3</v>
      </c>
      <c r="E12" s="8"/>
      <c r="F12" s="8">
        <v>5000</v>
      </c>
      <c r="G12" s="8">
        <v>80</v>
      </c>
      <c r="H12" s="13">
        <v>97</v>
      </c>
      <c r="I12" s="13">
        <v>1800</v>
      </c>
      <c r="J12" s="22">
        <v>1175.2298000000001</v>
      </c>
      <c r="K12" s="13">
        <v>185.7114</v>
      </c>
      <c r="L12" s="14">
        <v>3500</v>
      </c>
      <c r="M12" s="6">
        <f t="shared" si="0"/>
        <v>11837.939002253595</v>
      </c>
      <c r="N12" s="26">
        <f t="shared" si="1"/>
        <v>-2.19774640572723E-3</v>
      </c>
      <c r="O12" s="2"/>
      <c r="P12" s="24"/>
    </row>
    <row r="13" spans="1:22" ht="18.95" customHeight="1" x14ac:dyDescent="0.25">
      <c r="A13" s="56"/>
      <c r="B13" s="19">
        <v>29</v>
      </c>
      <c r="C13" s="8">
        <v>7078.1545355634971</v>
      </c>
      <c r="D13" s="17">
        <v>7078.15</v>
      </c>
      <c r="E13" s="8"/>
      <c r="F13" s="8">
        <v>5000</v>
      </c>
      <c r="G13" s="8">
        <v>80</v>
      </c>
      <c r="H13" s="13">
        <v>97</v>
      </c>
      <c r="I13" s="13">
        <v>1800</v>
      </c>
      <c r="J13" s="22">
        <v>873.76800000000003</v>
      </c>
      <c r="K13" s="13">
        <v>857.12969999999996</v>
      </c>
      <c r="L13" s="14">
        <v>3500</v>
      </c>
      <c r="M13" s="6">
        <f t="shared" si="0"/>
        <v>12207.902235563497</v>
      </c>
      <c r="N13" s="26">
        <f t="shared" si="1"/>
        <v>4.5355634974839631E-3</v>
      </c>
      <c r="O13" s="2"/>
      <c r="P13" s="24"/>
    </row>
    <row r="14" spans="1:22" ht="18.95" customHeight="1" x14ac:dyDescent="0.25">
      <c r="A14" s="56"/>
      <c r="B14" s="19">
        <v>30</v>
      </c>
      <c r="C14" s="8">
        <v>7565.6148017100004</v>
      </c>
      <c r="D14" s="17">
        <v>7565.61</v>
      </c>
      <c r="E14" s="8"/>
      <c r="F14" s="8">
        <v>5000</v>
      </c>
      <c r="G14" s="8">
        <v>80</v>
      </c>
      <c r="H14" s="13">
        <v>97</v>
      </c>
      <c r="I14" s="13">
        <v>1800</v>
      </c>
      <c r="J14" s="22">
        <v>1379.3444999999999</v>
      </c>
      <c r="K14" s="13">
        <v>671.41830000000004</v>
      </c>
      <c r="L14" s="14">
        <v>3500</v>
      </c>
      <c r="M14" s="6">
        <f t="shared" si="0"/>
        <v>12527.767601710002</v>
      </c>
      <c r="N14" s="26">
        <f t="shared" si="1"/>
        <v>4.8017100007200497E-3</v>
      </c>
      <c r="O14" s="2"/>
      <c r="P14" s="24"/>
      <c r="R14" s="2"/>
    </row>
    <row r="15" spans="1:22" ht="18.95" customHeight="1" x14ac:dyDescent="0.25">
      <c r="A15" s="56"/>
      <c r="B15" s="19">
        <v>31</v>
      </c>
      <c r="C15" s="8">
        <v>7262.810161870003</v>
      </c>
      <c r="D15" s="17">
        <v>6986.58</v>
      </c>
      <c r="E15" s="8"/>
      <c r="F15" s="8">
        <v>5000</v>
      </c>
      <c r="G15" s="8">
        <v>80</v>
      </c>
      <c r="H15" s="13">
        <v>97</v>
      </c>
      <c r="I15" s="13">
        <v>1800</v>
      </c>
      <c r="J15" s="22">
        <v>746.58889999999997</v>
      </c>
      <c r="K15" s="13">
        <v>771.41669999999999</v>
      </c>
      <c r="L15" s="14">
        <v>3500</v>
      </c>
      <c r="M15" s="6">
        <f t="shared" si="0"/>
        <v>12271.235761870003</v>
      </c>
      <c r="N15" s="26">
        <f t="shared" si="1"/>
        <v>276.23016187000303</v>
      </c>
      <c r="O15" s="2"/>
      <c r="P15" s="24"/>
    </row>
    <row r="16" spans="1:22" ht="18.95" customHeight="1" x14ac:dyDescent="0.25">
      <c r="A16" s="56"/>
      <c r="B16" s="19">
        <v>32</v>
      </c>
      <c r="C16" s="8">
        <v>6568.1561828900021</v>
      </c>
      <c r="D16" s="17">
        <v>6569</v>
      </c>
      <c r="E16" s="8"/>
      <c r="F16" s="8">
        <v>5000</v>
      </c>
      <c r="G16" s="8">
        <v>80</v>
      </c>
      <c r="H16" s="13">
        <v>97</v>
      </c>
      <c r="I16" s="13">
        <v>1800</v>
      </c>
      <c r="J16" s="22">
        <v>390.17309999999998</v>
      </c>
      <c r="K16" s="13">
        <v>199.99690000000001</v>
      </c>
      <c r="L16" s="14">
        <v>3500</v>
      </c>
      <c r="M16" s="6">
        <f t="shared" si="0"/>
        <v>11066.326182890003</v>
      </c>
      <c r="N16" s="26">
        <f t="shared" si="1"/>
        <v>-0.84381710999787174</v>
      </c>
      <c r="O16" s="2"/>
      <c r="P16" s="24"/>
    </row>
    <row r="17" spans="1:18" ht="18.95" customHeight="1" x14ac:dyDescent="0.25">
      <c r="A17" s="56"/>
      <c r="B17" s="19">
        <v>33</v>
      </c>
      <c r="C17" s="8">
        <v>6933.4954401679315</v>
      </c>
      <c r="D17" s="17">
        <v>6933.5</v>
      </c>
      <c r="E17" s="8"/>
      <c r="F17" s="8">
        <v>5000</v>
      </c>
      <c r="G17" s="8">
        <v>80</v>
      </c>
      <c r="H17" s="13">
        <v>97</v>
      </c>
      <c r="I17" s="13">
        <v>1800</v>
      </c>
      <c r="J17" s="22">
        <v>757.5797</v>
      </c>
      <c r="K17" s="13">
        <v>414.27929999999998</v>
      </c>
      <c r="L17" s="14">
        <v>3500</v>
      </c>
      <c r="M17" s="6">
        <f t="shared" si="0"/>
        <v>11648.854440167932</v>
      </c>
      <c r="N17" s="26">
        <f t="shared" si="1"/>
        <v>-4.5598320684803184E-3</v>
      </c>
      <c r="O17" s="2"/>
      <c r="P17" s="24"/>
    </row>
    <row r="18" spans="1:18" ht="18.95" customHeight="1" x14ac:dyDescent="0.25">
      <c r="A18" s="56"/>
      <c r="B18" s="19">
        <v>34</v>
      </c>
      <c r="C18" s="8">
        <v>7020.0272151243962</v>
      </c>
      <c r="D18" s="17">
        <v>7500</v>
      </c>
      <c r="E18" s="8"/>
      <c r="F18" s="8">
        <v>5000</v>
      </c>
      <c r="G18" s="8">
        <v>80</v>
      </c>
      <c r="H18" s="13">
        <v>97</v>
      </c>
      <c r="I18" s="13">
        <v>1800</v>
      </c>
      <c r="J18" s="22">
        <v>1249.0251000000001</v>
      </c>
      <c r="K18" s="13">
        <v>214.2824</v>
      </c>
      <c r="L18" s="14">
        <v>3500</v>
      </c>
      <c r="M18" s="6">
        <f t="shared" si="0"/>
        <v>11460.334715124396</v>
      </c>
      <c r="N18" s="26">
        <f t="shared" si="1"/>
        <v>-479.97278487560379</v>
      </c>
      <c r="O18" s="2"/>
      <c r="P18" s="24" t="s">
        <v>11</v>
      </c>
      <c r="R18" s="2"/>
    </row>
    <row r="19" spans="1:18" ht="18.95" customHeight="1" x14ac:dyDescent="0.25">
      <c r="A19" s="56"/>
      <c r="B19" s="19">
        <v>35</v>
      </c>
      <c r="C19" s="8">
        <v>7159.3280466300012</v>
      </c>
      <c r="D19" s="42">
        <v>7200</v>
      </c>
      <c r="E19" s="8"/>
      <c r="F19" s="8">
        <v>5000</v>
      </c>
      <c r="G19" s="8">
        <v>80</v>
      </c>
      <c r="H19" s="13">
        <v>97</v>
      </c>
      <c r="I19" s="13">
        <v>1800</v>
      </c>
      <c r="J19" s="22">
        <v>1091.2286999999999</v>
      </c>
      <c r="K19" s="13">
        <v>342.8519</v>
      </c>
      <c r="L19" s="14">
        <v>3500</v>
      </c>
      <c r="M19" s="6">
        <f t="shared" si="0"/>
        <v>11870.408646630001</v>
      </c>
      <c r="N19" s="26">
        <f t="shared" si="1"/>
        <v>-40.671953369998846</v>
      </c>
      <c r="O19" s="2"/>
      <c r="P19" s="24"/>
    </row>
    <row r="20" spans="1:18" ht="18.95" customHeight="1" x14ac:dyDescent="0.25">
      <c r="A20" s="56"/>
      <c r="B20" s="19">
        <v>36</v>
      </c>
      <c r="C20" s="8">
        <v>7400.5680533400018</v>
      </c>
      <c r="D20" s="9">
        <v>7400.57</v>
      </c>
      <c r="E20" s="8"/>
      <c r="F20" s="8">
        <v>5000</v>
      </c>
      <c r="G20" s="8">
        <v>80</v>
      </c>
      <c r="H20" s="13">
        <v>97</v>
      </c>
      <c r="I20" s="13">
        <v>1800</v>
      </c>
      <c r="J20" s="22">
        <v>1356.5779</v>
      </c>
      <c r="K20" s="13">
        <v>257.13889999999998</v>
      </c>
      <c r="L20" s="14">
        <v>3500</v>
      </c>
      <c r="M20" s="6">
        <f t="shared" si="0"/>
        <v>12090.714853340003</v>
      </c>
      <c r="N20" s="26">
        <f t="shared" si="1"/>
        <v>-1.9466599978841259E-3</v>
      </c>
      <c r="O20" s="2"/>
      <c r="P20" s="24"/>
    </row>
    <row r="21" spans="1:18" x14ac:dyDescent="0.25">
      <c r="A21" s="56"/>
      <c r="B21" s="19" t="s">
        <v>10</v>
      </c>
      <c r="C21" s="50">
        <f>SUM(C3:C20)</f>
        <v>118177.18673618587</v>
      </c>
      <c r="D21" s="52">
        <f>SUM(D3:D20)</f>
        <v>142626.33000000002</v>
      </c>
      <c r="E21" s="52">
        <f t="shared" ref="E21:K21" si="2">SUM(E3:E20)</f>
        <v>496.66583136972719</v>
      </c>
      <c r="F21" s="52">
        <f>SUM(F3:F20)</f>
        <v>90000</v>
      </c>
      <c r="G21" s="52">
        <f>SUM(G3:G20)</f>
        <v>1440</v>
      </c>
      <c r="H21" s="52">
        <f t="shared" si="2"/>
        <v>1746</v>
      </c>
      <c r="I21" s="52">
        <f t="shared" si="2"/>
        <v>32400</v>
      </c>
      <c r="J21" s="52">
        <f t="shared" si="2"/>
        <v>14510.201700000001</v>
      </c>
      <c r="K21" s="52">
        <f t="shared" si="2"/>
        <v>6014.1930999999995</v>
      </c>
      <c r="L21" s="50">
        <f>SUM(L3:L20)</f>
        <v>62800</v>
      </c>
      <c r="M21" s="50">
        <f>SUM(M3:M20)</f>
        <v>184957.91736755558</v>
      </c>
    </row>
    <row r="22" spans="1:18" ht="6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/>
      <c r="O22" s="26"/>
    </row>
    <row r="23" spans="1:18" s="47" customFormat="1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9"/>
    </row>
    <row r="24" spans="1:18" s="47" customFormat="1" ht="15" customHeight="1" x14ac:dyDescent="0.25">
      <c r="A24" s="61" t="s">
        <v>27</v>
      </c>
      <c r="B24" s="61"/>
      <c r="C24" s="61"/>
      <c r="D24" s="61"/>
      <c r="E24" s="61"/>
      <c r="F24" s="61"/>
      <c r="G24" s="61"/>
      <c r="H24" s="60" t="s">
        <v>21</v>
      </c>
      <c r="I24" s="60"/>
      <c r="J24" s="60"/>
      <c r="K24" s="60"/>
      <c r="L24" s="60"/>
      <c r="M24" s="1">
        <v>220000</v>
      </c>
    </row>
    <row r="25" spans="1:18" s="47" customFormat="1" x14ac:dyDescent="0.25">
      <c r="A25" s="61"/>
      <c r="B25" s="61"/>
      <c r="C25" s="61"/>
      <c r="D25" s="61"/>
      <c r="E25" s="61"/>
      <c r="F25" s="61"/>
      <c r="G25" s="61"/>
      <c r="H25" s="60" t="s">
        <v>22</v>
      </c>
      <c r="I25" s="60"/>
      <c r="J25" s="60"/>
      <c r="K25" s="60"/>
      <c r="L25" s="60"/>
      <c r="M25" s="1">
        <f>20000*1.2</f>
        <v>24000</v>
      </c>
      <c r="O25" s="26"/>
    </row>
    <row r="26" spans="1:18" s="47" customFormat="1" x14ac:dyDescent="0.25">
      <c r="A26" s="61"/>
      <c r="B26" s="61"/>
      <c r="C26" s="61"/>
      <c r="D26" s="61"/>
      <c r="E26" s="61"/>
      <c r="F26" s="61"/>
      <c r="G26" s="61"/>
      <c r="H26" s="60" t="s">
        <v>23</v>
      </c>
      <c r="I26" s="60"/>
      <c r="J26" s="60"/>
      <c r="K26" s="60"/>
      <c r="L26" s="60"/>
      <c r="M26" s="1">
        <v>20000</v>
      </c>
      <c r="O26" s="26"/>
    </row>
    <row r="27" spans="1:18" s="47" customFormat="1" x14ac:dyDescent="0.25">
      <c r="A27" s="61"/>
      <c r="B27" s="61"/>
      <c r="C27" s="61"/>
      <c r="D27" s="61"/>
      <c r="E27" s="61"/>
      <c r="F27" s="61"/>
      <c r="G27" s="61"/>
      <c r="H27" s="60" t="s">
        <v>24</v>
      </c>
      <c r="I27" s="60"/>
      <c r="J27" s="60"/>
      <c r="K27" s="60"/>
      <c r="L27" s="60"/>
      <c r="M27" s="1">
        <v>5000</v>
      </c>
      <c r="O27" s="26"/>
    </row>
    <row r="28" spans="1:18" s="47" customFormat="1" x14ac:dyDescent="0.25">
      <c r="A28" s="61"/>
      <c r="B28" s="61"/>
      <c r="C28" s="61"/>
      <c r="D28" s="61"/>
      <c r="E28" s="61"/>
      <c r="F28" s="61"/>
      <c r="G28" s="61"/>
      <c r="H28" s="60" t="s">
        <v>25</v>
      </c>
      <c r="I28" s="60"/>
      <c r="J28" s="60"/>
      <c r="K28" s="60"/>
      <c r="L28" s="60"/>
      <c r="M28" s="1">
        <v>75000</v>
      </c>
      <c r="O28" s="26"/>
    </row>
    <row r="29" spans="1:18" s="47" customFormat="1" x14ac:dyDescent="0.25">
      <c r="A29" s="61"/>
      <c r="B29" s="61"/>
      <c r="C29" s="61"/>
      <c r="D29" s="61"/>
      <c r="E29" s="61"/>
      <c r="F29" s="61"/>
      <c r="G29" s="61"/>
      <c r="H29" s="60" t="s">
        <v>26</v>
      </c>
      <c r="I29" s="60"/>
      <c r="J29" s="60"/>
      <c r="K29" s="60"/>
      <c r="L29" s="60"/>
      <c r="M29" s="1">
        <v>344000</v>
      </c>
      <c r="O29" s="26"/>
    </row>
    <row r="30" spans="1:18" s="47" customFormat="1" x14ac:dyDescent="0.25">
      <c r="A30" s="62" t="s">
        <v>28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O30" s="26"/>
    </row>
    <row r="31" spans="1:18" ht="15" customHeight="1" x14ac:dyDescent="0.25">
      <c r="D31" s="12"/>
      <c r="N31"/>
      <c r="O31" s="26"/>
    </row>
    <row r="32" spans="1:18" x14ac:dyDescent="0.25">
      <c r="D32" s="12"/>
    </row>
    <row r="33" spans="4:16" x14ac:dyDescent="0.25">
      <c r="D33" s="12"/>
      <c r="P33" t="s">
        <v>11</v>
      </c>
    </row>
  </sheetData>
  <mergeCells count="12">
    <mergeCell ref="A30:M30"/>
    <mergeCell ref="A1:M1"/>
    <mergeCell ref="A22:M22"/>
    <mergeCell ref="A3:A21"/>
    <mergeCell ref="A23:M23"/>
    <mergeCell ref="H24:L24"/>
    <mergeCell ref="H25:L25"/>
    <mergeCell ref="H26:L26"/>
    <mergeCell ref="H27:L27"/>
    <mergeCell ref="H28:L28"/>
    <mergeCell ref="H29:L29"/>
    <mergeCell ref="A24:G29"/>
  </mergeCells>
  <pageMargins left="0.39370078740157483" right="0" top="0.39370078740157483" bottom="0" header="0.31496062992125984" footer="0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D-10</vt:lpstr>
      <vt:lpstr>B1-10</vt:lpstr>
      <vt:lpstr>B2-04A</vt:lpstr>
      <vt:lpstr>B2-04B</vt:lpstr>
      <vt:lpstr>'B1-10'!Yazdırma_Alanı</vt:lpstr>
      <vt:lpstr>'B2-04A'!Yazdırma_Alanı</vt:lpstr>
      <vt:lpstr>'B2-04B'!Yazdırma_Alanı</vt:lpstr>
      <vt:lpstr>'D-10'!Yazdırma_Alanı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ttg</dc:creator>
  <cp:lastModifiedBy>TURGAY GORGEL</cp:lastModifiedBy>
  <cp:lastPrinted>2026-03-14T09:31:48Z</cp:lastPrinted>
  <dcterms:created xsi:type="dcterms:W3CDTF">2014-06-22T16:28:57Z</dcterms:created>
  <dcterms:modified xsi:type="dcterms:W3CDTF">2026-04-13T20:21:43Z</dcterms:modified>
</cp:coreProperties>
</file>